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8.xml"/>
  <Override ContentType="application/vnd.openxmlformats-officedocument.spreadsheetml.comments+xml" PartName="/xl/comments7.xml"/>
  <Override ContentType="application/vnd.openxmlformats-officedocument.spreadsheetml.comments+xml" PartName="/xl/comments9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ptResu an1" sheetId="1" r:id="rId3"/>
    <sheet state="visible" name="CptResu an2" sheetId="2" r:id="rId4"/>
    <sheet state="visible" name="CptResu an3" sheetId="3" r:id="rId5"/>
    <sheet state="visible" name="CptResu3ans" sheetId="4" r:id="rId6"/>
    <sheet state="visible" name="BFR" sheetId="5" r:id="rId7"/>
    <sheet state="visible" name="TVA" sheetId="6" r:id="rId8"/>
    <sheet state="visible" name="Trésorerie" sheetId="7" r:id="rId9"/>
    <sheet state="visible" name="Plan Financement" sheetId="8" r:id="rId10"/>
    <sheet state="visible" name="Bilan" sheetId="9" r:id="rId11"/>
  </sheets>
  <definedNames>
    <definedName localSheetId="0" name="Z_B9E23C8B_E79A_4E77_BB37_453028BABEDF_.wvu.PrintArea">'CptResu an1'!$A$1:$O$63</definedName>
    <definedName localSheetId="5" name="Z_B9E23C8B_E79A_4E77_BB37_453028BABEDF_.wvu.PrintArea">TVA!$A$1:$N$32</definedName>
    <definedName localSheetId="7" name="Z_B9E23C8B_E79A_4E77_BB37_453028BABEDF_.wvu.PrintArea">'Plan Financement'!$A$1:$E$45</definedName>
    <definedName localSheetId="2" name="Z_CC657935_1169_468A_91A3_E8F62F8B8C0A_.wvu.PrintArea">'CptResu an3'!$A$1:$O$65</definedName>
    <definedName localSheetId="7" name="Z_CC657935_1169_468A_91A3_E8F62F8B8C0A_.wvu.PrintArea">'Plan Financement'!$A$1:$D$45</definedName>
    <definedName localSheetId="6" name="Z_0F5648D5_8848_410F_979F_8126D0DFA75C_.wvu.PrintArea">'Trésorerie'!$A$1:$O$45</definedName>
    <definedName localSheetId="5" name="Z_9F2F25DB_E3B2_4813_9899_141DF1E6770F_.wvu.PrintArea">TVA!$A$1:$N$30</definedName>
    <definedName localSheetId="3" name="Z_B9E23C8B_E79A_4E77_BB37_453028BABEDF_.wvu.PrintArea">CptResu3ans!$A$1:$F$68</definedName>
    <definedName localSheetId="5" name="Z_CC657935_1169_468A_91A3_E8F62F8B8C0A_.wvu.PrintArea">TVA!$A$1:$N$30</definedName>
    <definedName localSheetId="6" name="Z_CC657935_1169_468A_91A3_E8F62F8B8C0A_.wvu.PrintTitles">'Trésorerie'!$A$2:$IV$3</definedName>
    <definedName localSheetId="2" name="Z_B9E23C8B_E79A_4E77_BB37_453028BABEDF_.wvu.PrintArea">'CptResu an3'!$A$1:$O$65</definedName>
    <definedName localSheetId="8" name="Z_9F2F25DB_E3B2_4813_9899_141DF1E6770F_.wvu.PrintArea">Bilan!$B$2:$E$43</definedName>
    <definedName localSheetId="6" name="Z_B9E23C8B_E79A_4E77_BB37_453028BABEDF_.wvu.PrintArea">'Trésorerie'!$A$1:$O$45</definedName>
    <definedName localSheetId="6" name="Z_B9E23C8B_E79A_4E77_BB37_453028BABEDF_.wvu.PrintTitles">'Trésorerie'!$A$2:$IV$3</definedName>
    <definedName localSheetId="8" name="Z_0F5648D5_8848_410F_979F_8126D0DFA75C_.wvu.PrintArea">Bilan!$B$2:$E$43</definedName>
    <definedName localSheetId="3" name="Z_0F5648D5_8848_410F_979F_8126D0DFA75C_.wvu.PrintArea">CptResu3ans!$A$1:$D$64</definedName>
    <definedName localSheetId="4" name="Z_B9E23C8B_E79A_4E77_BB37_453028BABEDF_.wvu.PrintArea">BFR!$A$1:$P$74</definedName>
    <definedName localSheetId="6" name="Z_CC657935_1169_468A_91A3_E8F62F8B8C0A_.wvu.PrintArea">'Trésorerie'!$A$1:$O$45</definedName>
    <definedName localSheetId="6" name="Z_9F2F25DB_E3B2_4813_9899_141DF1E6770F_.wvu.PrintTitles">'Trésorerie'!$A$2:$IV$3</definedName>
    <definedName localSheetId="3" name="Z_CC657935_1169_468A_91A3_E8F62F8B8C0A_.wvu.PrintArea">CptResu3ans!$A$1:$D$64</definedName>
    <definedName localSheetId="6" name="Z_9F2F25DB_E3B2_4813_9899_141DF1E6770F_.wvu.PrintArea">'Trésorerie'!$A$1:$O$45</definedName>
    <definedName localSheetId="6" name="Z_0F5648D5_8848_410F_979F_8126D0DFA75C_.wvu.PrintTitles">'Trésorerie'!$A$2:$IV$3</definedName>
    <definedName localSheetId="8" name="Z_CC657935_1169_468A_91A3_E8F62F8B8C0A_.wvu.PrintArea">Bilan!$B$2:$E$43</definedName>
    <definedName localSheetId="5" name="Z_0F5648D5_8848_410F_979F_8126D0DFA75C_.wvu.PrintArea">TVA!$A$1:$N$30</definedName>
    <definedName localSheetId="2" name="Z_0F5648D5_8848_410F_979F_8126D0DFA75C_.wvu.PrintArea">'CptResu an3'!$A$1:$O$65</definedName>
    <definedName localSheetId="7" name="Z_9F2F25DB_E3B2_4813_9899_141DF1E6770F_.wvu.PrintArea">'Plan Financement'!$A$1:$D$45</definedName>
    <definedName localSheetId="4" name="Z_0F5648D5_8848_410F_979F_8126D0DFA75C_.wvu.PrintArea">BFR!$A$1:$O$74</definedName>
    <definedName localSheetId="0" name="Z_9F2F25DB_E3B2_4813_9899_141DF1E6770F_.wvu.PrintArea">'CptResu an1'!$A$1:$O$63</definedName>
    <definedName localSheetId="4" name="Z_9F2F25DB_E3B2_4813_9899_141DF1E6770F_.wvu.PrintArea">BFR!$A$1:$O$74</definedName>
    <definedName localSheetId="0" name="Z_CC657935_1169_468A_91A3_E8F62F8B8C0A_.wvu.PrintArea">'CptResu an1'!$A$1:$O$63</definedName>
    <definedName localSheetId="0" name="Z_0F5648D5_8848_410F_979F_8126D0DFA75C_.wvu.PrintArea">'CptResu an1'!$A$1:$O$63</definedName>
    <definedName localSheetId="7" name="Z_0F5648D5_8848_410F_979F_8126D0DFA75C_.wvu.PrintArea">'Plan Financement'!$A$1:$D$45</definedName>
    <definedName localSheetId="3" name="Z_9F2F25DB_E3B2_4813_9899_141DF1E6770F_.wvu.PrintArea">CptResu3ans!$A$1:$D$64</definedName>
    <definedName localSheetId="2" name="Z_9F2F25DB_E3B2_4813_9899_141DF1E6770F_.wvu.PrintArea">'CptResu an3'!$A$1:$O$65</definedName>
    <definedName localSheetId="4" name="Z_CC657935_1169_468A_91A3_E8F62F8B8C0A_.wvu.PrintArea">BFR!$A$1:$O$74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 :
Indiquer les mois d'activités
</t>
      </text>
    </comment>
    <comment authorId="0" ref="A4">
      <text>
        <t xml:space="preserve"> :
Indiquer le poids en % de chaque mois  par rapport au prévisionnel annuel</t>
      </text>
    </comment>
    <comment authorId="0" ref="A5">
      <text>
        <t xml:space="preserve"> :
Nommer les segments d'activité</t>
      </text>
    </comment>
    <comment authorId="0" ref="O5">
      <text>
        <t xml:space="preserve">
% d'activité venant de ce produit</t>
      </text>
    </comment>
    <comment authorId="0" ref="N9">
      <text>
        <t xml:space="preserve"> :
Indiquer le C.A. prévisionnel annuel , toutes activités confondues 
</t>
      </text>
    </comment>
    <comment authorId="0" ref="A13">
      <text>
        <t xml:space="preserve"> :
Indiquer le nombre d'employé en équivalent temps plein .
Ex : 2 salariés mi temps = 1 temps plein
</t>
      </text>
    </comment>
    <comment authorId="0" ref="N13">
      <text>
        <t xml:space="preserve"> :
Nombre de salarié moyen sur l'année
</t>
      </text>
    </comment>
    <comment authorId="0" ref="B14">
      <text>
        <t xml:space="preserve"> :
Additionner le saliare brut de tous les employés 
</t>
      </text>
    </comment>
    <comment authorId="0" ref="O15">
      <text>
        <t xml:space="preserve">% sur salaire net
</t>
      </text>
    </comment>
    <comment authorId="0" ref="O19">
      <text>
        <t xml:space="preserve"> :
% sous traitance  dans le chiffre d'affaires 
</t>
      </text>
    </comment>
    <comment authorId="0" ref="O20">
      <text>
        <t xml:space="preserve"> :
% achats matières dans le C.A
</t>
      </text>
    </comment>
    <comment authorId="0" ref="O21">
      <text>
        <t xml:space="preserve"> :
% achats produits finis dans le C.A
</t>
      </text>
    </comment>
    <comment authorId="0" ref="O26">
      <text>
        <t xml:space="preserve"> :
Indiquer le nombre de jpurs travaillés dans l'année
</t>
      </text>
    </comment>
    <comment authorId="0" ref="O27">
      <text>
        <t xml:space="preserve"> :
Valeur stock en jours de vente 
</t>
      </text>
    </comment>
    <comment authorId="0" ref="A28">
      <text>
        <t xml:space="preserve"> :
Modifier le nom des rubriques si nécessaire 
</t>
      </text>
    </comment>
    <comment authorId="0" ref="B29">
      <text>
        <t xml:space="preserve"> :
Indiquer le loyer mensuel ,charges locatives incluses </t>
      </text>
    </comment>
    <comment authorId="0" ref="I35">
      <text>
        <t xml:space="preserve">Fabre:
</t>
      </text>
    </comment>
    <comment authorId="0" ref="A37">
      <text>
        <t xml:space="preserve"> :
Aide à la formalisation des contrats ,assistace juridique ou défense contre des tiers 
</t>
      </text>
    </comment>
    <comment authorId="0" ref="A38">
      <text>
        <t xml:space="preserve"> :
Coût d'un cabinet comptable ou expert comptable ,établissement et validation du bilan ,formalités 
</t>
      </text>
    </comment>
    <comment authorId="0" ref="A39">
      <text>
        <t xml:space="preserve"> :
Indiquer dans le mois correspondant les dépenses publicitaires prévues 
</t>
      </text>
    </comment>
    <comment authorId="0" ref="A40">
      <text>
        <t xml:space="preserve"> :
Indiquer dans les mois correspondant les dépenses mailings ( coûts des documents + frais d'affranchissement )
</t>
      </text>
    </comment>
    <comment authorId="0" ref="A41">
      <text>
        <t xml:space="preserve"> :
Imdiquer dans les mois correspondants les dpenses liées à la participation à des salons 
</t>
      </text>
    </comment>
    <comment authorId="0" ref="A43">
      <text>
        <t xml:space="preserve"> :
Frais de voiture , remboursement Kms ,remboursement de repas  etc ...
</t>
      </text>
    </comment>
    <comment authorId="0" ref="A44">
      <text>
        <t xml:space="preserve"> :
Frais de voyages exceptionnels ,avion ,frais d'hotel, invitations,
Réception de clients etc ..
</t>
      </text>
    </comment>
    <comment authorId="0" ref="N50">
      <text>
        <t xml:space="preserve"> :
Nombre de salarié moyen sur l'année
</t>
      </text>
    </comment>
    <comment authorId="0" ref="B51">
      <text>
        <t xml:space="preserve"> :
Additionner les salaires bruts mensuels et les primes dans le mois ou elles sont versées
</t>
      </text>
    </comment>
    <comment authorId="0" ref="O52">
      <text>
        <t xml:space="preserve"> :
Pourcentage des charges sociales sur salaires bruts</t>
      </text>
    </comment>
    <comment authorId="0" ref="A53">
      <text>
        <t xml:space="preserve"> :
Indiquer les dépenses d'intérimaires, stagiaires, 
</t>
      </text>
    </comment>
    <comment authorId="0" ref="N54">
      <text>
        <t xml:space="preserve"> :
Nombre de salarié moyen sur l'année
</t>
      </text>
    </comment>
    <comment authorId="0" ref="B55">
      <text>
        <t xml:space="preserve"> :
Additionner les salaires bruts mensuels et les primes dans le mois ou elles sont versées
</t>
      </text>
    </comment>
    <comment authorId="0" ref="O56">
      <text>
        <t xml:space="preserve"> :
Taux de charge si gérant minoritaire salarié .
Si gérant majoritaire ,faire calcul sur le site www.canam.fr (indiquer commerevenu brut le salaire brut 
Ne pas oublier les éventuelles protection complémentaires (mutuelles,Retraite complémentaire ,etc...</t>
      </text>
    </comment>
    <comment authorId="0" ref="N58">
      <text>
        <t xml:space="preserve"> :
Taxes locales ,taxes professionnelles ,tout autre impôt hors impôt sur bénéfice
</t>
      </text>
    </comment>
    <comment authorId="0" ref="N59">
      <text>
        <t xml:space="preserve">
Voir plan financement</t>
      </text>
    </comment>
    <comment authorId="0" ref="E60">
      <text>
        <t xml:space="preserve">
Ajuster formule selon tableau de financement
</t>
      </text>
    </comment>
    <comment authorId="0" ref="A63">
      <text>
        <t xml:space="preserve">
Egal produits moins charges +/-variation stock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 :
Indiquer les mois de l'année 2
</t>
      </text>
    </comment>
    <comment authorId="0" ref="A4">
      <text>
        <t xml:space="preserve"> :
Indiquer le poids en % de chaque mois  par rapport au prévisionnel annuel</t>
      </text>
    </comment>
    <comment authorId="0" ref="A5">
      <text>
        <t xml:space="preserve"> :
Nommer les segments d'activité</t>
      </text>
    </comment>
    <comment authorId="0" ref="O5">
      <text>
        <t xml:space="preserve">
% d'activité venant de ce produit
</t>
      </text>
    </comment>
    <comment authorId="0" ref="N9">
      <text>
        <t xml:space="preserve"> :
Indiquer le C.A. prévisionnel annuel , toutes activités confondues 
</t>
      </text>
    </comment>
    <comment authorId="0" ref="A13">
      <text>
        <t xml:space="preserve"> :
Indiquer le nombre d'employé en équivalent temps plein .
Ex : 2 salariés mi temps = 1 temps plein
</t>
      </text>
    </comment>
    <comment authorId="0" ref="N13">
      <text>
        <t xml:space="preserve"> :
Nombre de salarié moyen sur l'année
</t>
      </text>
    </comment>
    <comment authorId="0" ref="B14">
      <text>
        <t xml:space="preserve"> :
Additionner le saliare brut de tous les employés 
</t>
      </text>
    </comment>
    <comment authorId="0" ref="O15">
      <text>
        <t xml:space="preserve">% sur salaire net
</t>
      </text>
    </comment>
    <comment authorId="0" ref="O19">
      <text>
        <t xml:space="preserve"> :
% sous traitance  dans le chiffre d'affaires 
</t>
      </text>
    </comment>
    <comment authorId="0" ref="O20">
      <text>
        <t xml:space="preserve"> :
% achats matières dans le C.A
</t>
      </text>
    </comment>
    <comment authorId="0" ref="O21">
      <text>
        <t xml:space="preserve"> :
% achats produits finis dans le C.A
</t>
      </text>
    </comment>
    <comment authorId="0" ref="O26">
      <text>
        <t xml:space="preserve"> :
Indiquer le nombre de jpurs travaillés dans l'année
</t>
      </text>
    </comment>
    <comment authorId="0" ref="O27">
      <text>
        <t xml:space="preserve"> :
Valeur stock en jours de vente 
</t>
      </text>
    </comment>
    <comment authorId="0" ref="A28">
      <text>
        <t xml:space="preserve"> :
Modifier le nom des rubriques si nécessaire 
</t>
      </text>
    </comment>
    <comment authorId="0" ref="B29">
      <text>
        <t xml:space="preserve"> :
Indiquer le loyer mensuel ,charges locatives incluses 
</t>
      </text>
    </comment>
    <comment authorId="0" ref="I35">
      <text>
        <t xml:space="preserve">Fabre:
</t>
      </text>
    </comment>
    <comment authorId="0" ref="A37">
      <text>
        <t xml:space="preserve"> :
Aide à la formalisation des contrats ,assistace juridique ou défense contre des tiers 
</t>
      </text>
    </comment>
    <comment authorId="0" ref="A38">
      <text>
        <t xml:space="preserve"> :
Coût d'un cabinet comptable ou expert comptable ,établissement et validation du bilan ,formalités 
</t>
      </text>
    </comment>
    <comment authorId="0" ref="A39">
      <text>
        <t xml:space="preserve"> :
Indiquer dans le mois correspondant les dépenses publicitaires prévues 
</t>
      </text>
    </comment>
    <comment authorId="0" ref="A40">
      <text>
        <t xml:space="preserve"> :
Indiquer dans les mois correspondant les dépenses mailings ( coûts des documents + frais d'affranchissement )
</t>
      </text>
    </comment>
    <comment authorId="0" ref="A41">
      <text>
        <t xml:space="preserve"> :
Imdiquer dans les mois correspondants les dpenses liées à la participation à des salons 
</t>
      </text>
    </comment>
    <comment authorId="0" ref="A43">
      <text>
        <t xml:space="preserve"> :
Frais de voiture , remboursement Kms ,remboursement de repas  etc ...
</t>
      </text>
    </comment>
    <comment authorId="0" ref="A44">
      <text>
        <t xml:space="preserve"> :
Frais de voyages exceptionnels ,avion ,frais d'hotel, invitations,
Réception de clients etc ..
</t>
      </text>
    </comment>
    <comment authorId="0" ref="N50">
      <text>
        <t xml:space="preserve"> :
Nombre de salarié moyen sur l'année
</t>
      </text>
    </comment>
    <comment authorId="0" ref="B51">
      <text>
        <t xml:space="preserve"> :
Additionner les salaires bruts mensuels et les primes dans le mois ou elles sont versées
</t>
      </text>
    </comment>
    <comment authorId="0" ref="O52">
      <text>
        <t xml:space="preserve"> :
Pourcentage des charges sociales sur salaires bruts
</t>
      </text>
    </comment>
    <comment authorId="0" ref="A53">
      <text>
        <t xml:space="preserve"> :
Indiquer les dépenses d'intérimaires, stagiaires, 
</t>
      </text>
    </comment>
    <comment authorId="0" ref="N54">
      <text>
        <t xml:space="preserve"> :
Nombre de salarié moyen sur l'année
</t>
      </text>
    </comment>
    <comment authorId="0" ref="B55">
      <text>
        <t xml:space="preserve"> :
Additionner les salaires bruts mensuels et les primes dans le mois ou elles sont versées
</t>
      </text>
    </comment>
    <comment authorId="0" ref="O56">
      <text>
        <t xml:space="preserve"> :
Taux de charge si gérant minoritaire salarié .
Si gérant majoritaire ,faire calcul sur le site www.canam.fr (indiquer commerevenu brut le salaire brut 
Ne pas oublier les éventuelles protection complémentaires (mutuelles,Retraite complémentaire ,etc...
</t>
      </text>
    </comment>
    <comment authorId="0" ref="N58">
      <text>
        <t xml:space="preserve"> :
Taxes locales ,taxes professionnelles ,tout autre impôt hors impôt sur bénéfice
</t>
      </text>
    </comment>
    <comment authorId="0" ref="N59">
      <text>
        <t xml:space="preserve">
Voir plan financement
</t>
      </text>
    </comment>
    <comment authorId="0" ref="E60">
      <text>
        <t xml:space="preserve">
Ajuster formule selon tableau de financement
</t>
      </text>
    </comment>
    <comment authorId="0" ref="A63">
      <text>
        <t xml:space="preserve">
Egal produits moins charges +/-variation stock
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 :
Indiquer les mois de l'année 3
</t>
      </text>
    </comment>
    <comment authorId="0" ref="A4">
      <text>
        <t xml:space="preserve"> :
Indiquer le poids en % de chaque mois  par rapport au prévisionnel annuel</t>
      </text>
    </comment>
    <comment authorId="0" ref="A5">
      <text>
        <t xml:space="preserve"> :
Nommer les segments d'activité</t>
      </text>
    </comment>
    <comment authorId="0" ref="O5">
      <text>
        <t xml:space="preserve">
% d'activité venant de ce produit</t>
      </text>
    </comment>
    <comment authorId="0" ref="N9">
      <text>
        <t xml:space="preserve"> :
Indiquer le C.A. prévisionnel annuel , toutes activités confondues 
</t>
      </text>
    </comment>
    <comment authorId="0" ref="A13">
      <text>
        <t xml:space="preserve"> :
Indiquer le nombre d'employé en équivalent temps plein .
Ex : 2 salariés mi temps = 1 temps plein
</t>
      </text>
    </comment>
    <comment authorId="0" ref="N13">
      <text>
        <t xml:space="preserve"> :
Nombre de salarié moyen sur l'année
</t>
      </text>
    </comment>
    <comment authorId="0" ref="B14">
      <text>
        <t xml:space="preserve"> :
Additionner le saliare brut de tous les employés 
</t>
      </text>
    </comment>
    <comment authorId="0" ref="O15">
      <text>
        <t xml:space="preserve">% sur salaire net
</t>
      </text>
    </comment>
    <comment authorId="0" ref="O19">
      <text>
        <t xml:space="preserve"> :
% sous traitance  dans le chiffre d'affaires 
</t>
      </text>
    </comment>
    <comment authorId="0" ref="O20">
      <text>
        <t xml:space="preserve"> :
% achats matières dans le C.A
</t>
      </text>
    </comment>
    <comment authorId="0" ref="O21">
      <text>
        <t xml:space="preserve"> :
% achats produits finis dans le C.A
</t>
      </text>
    </comment>
    <comment authorId="0" ref="O26">
      <text>
        <t xml:space="preserve"> :
Indiquer le nombre de jpurs travaillés dans l'année
</t>
      </text>
    </comment>
    <comment authorId="0" ref="O27">
      <text>
        <t xml:space="preserve"> :
Valeur stock en jours de vente 
</t>
      </text>
    </comment>
    <comment authorId="0" ref="A28">
      <text>
        <t xml:space="preserve"> :
Modifier le nom des rubriques si nécessaire 
</t>
      </text>
    </comment>
    <comment authorId="0" ref="B29">
      <text>
        <t xml:space="preserve"> :
Indiquer le loyer mensuel ,charges locatives incluses 
</t>
      </text>
    </comment>
    <comment authorId="0" ref="I35">
      <text>
        <t xml:space="preserve">Fabre:
</t>
      </text>
    </comment>
    <comment authorId="0" ref="A37">
      <text>
        <t xml:space="preserve"> :
Aide à la formalisation des contrats ,assistace juridique ou défense contre des tiers 
</t>
      </text>
    </comment>
    <comment authorId="0" ref="A38">
      <text>
        <t xml:space="preserve"> :
Coût d'un cabinet comptable ou expert comptable ,établissement et validation du bilan ,formalités 
</t>
      </text>
    </comment>
    <comment authorId="0" ref="A39">
      <text>
        <t xml:space="preserve"> :
Indiquer dans le mois correspondant les dépenses publicitaires prévues 
</t>
      </text>
    </comment>
    <comment authorId="0" ref="A40">
      <text>
        <t xml:space="preserve"> :
Indiquer dans les mois correspondant les dépenses mailings ( coûts des documents + frais d'affranchissement )
</t>
      </text>
    </comment>
    <comment authorId="0" ref="A41">
      <text>
        <t xml:space="preserve"> :
Imdiquer dans les mois correspondants les dpenses liées à la participation à des salons 
</t>
      </text>
    </comment>
    <comment authorId="0" ref="A43">
      <text>
        <t xml:space="preserve"> :
Frais de voiture , remboursement Kms ,remboursement de repas  etc ...
</t>
      </text>
    </comment>
    <comment authorId="0" ref="A44">
      <text>
        <t xml:space="preserve"> :
Frais de voyages exceptionnels ,avion ,frais d'hotel, invitations,
Réception de clients etc ..
</t>
      </text>
    </comment>
    <comment authorId="0" ref="N50">
      <text>
        <t xml:space="preserve"> :
Nombre de salarié moyen sur l'année
</t>
      </text>
    </comment>
    <comment authorId="0" ref="B51">
      <text>
        <t xml:space="preserve"> :
Additionner les salaires bruts mensuels et les primes dans le mois ou elles sont versées
</t>
      </text>
    </comment>
    <comment authorId="0" ref="O52">
      <text>
        <t xml:space="preserve"> :
Pourcentage des charges sociales sur salaires bruts
</t>
      </text>
    </comment>
    <comment authorId="0" ref="A53">
      <text>
        <t xml:space="preserve"> :
Indiquer les dépenses d'intérimaires, stagiaires, 
</t>
      </text>
    </comment>
    <comment authorId="0" ref="N54">
      <text>
        <t xml:space="preserve"> :
Nombre de salarié moyen sur l'année
</t>
      </text>
    </comment>
    <comment authorId="0" ref="B55">
      <text>
        <t xml:space="preserve"> :
Additionner les salaires bruts mensuels et les primes dans le mois ou elles sont versées
</t>
      </text>
    </comment>
    <comment authorId="0" ref="O56">
      <text>
        <t xml:space="preserve"> :
Taux de charge si gérant minoritaire salarié .
Si gérant majoritaire ,faire calcul sur le site www.canam.fr (indiquer commerevenu brut le salaire brut 
Ne pas oublier les éventuelles protection complémentaires (mutuelles,Retraite complémentaire ,etc...
</t>
      </text>
    </comment>
    <comment authorId="0" ref="N58">
      <text>
        <t xml:space="preserve"> :
Taxes locales ,taxes professionnelles ,tout autre impôt hors impôt sur bénéfice
</t>
      </text>
    </comment>
    <comment authorId="0" ref="N59">
      <text>
        <t xml:space="preserve">
Voir plan financement
</t>
      </text>
    </comment>
    <comment authorId="0" ref="E60">
      <text>
        <t xml:space="preserve">
Ajuster formule selon tableau de financement
</t>
      </text>
    </comment>
    <comment authorId="0" ref="A63">
      <text>
        <t xml:space="preserve">
Egal produits moins charges +/-variation stock
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2">
      <text>
        <t xml:space="preserve">Calculer en fonction du montant du résultat
</t>
      </text>
    </comment>
    <comment authorId="0" ref="E62">
      <text>
        <t xml:space="preserve"> :
15,45% jusqu'à 38120€ et 34,33% au delà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6">
      <text>
        <t xml:space="preserve">Paiement comptant =0
30 jours =1
60jours =2
90jours =3
</t>
      </text>
    </comment>
    <comment authorId="0" ref="O7">
      <text>
        <t xml:space="preserve"> :
Taux de TVA de l'activité</t>
      </text>
    </comment>
    <comment authorId="0" ref="O10">
      <text>
        <t xml:space="preserve">
=Niveau compte client + niveau stock au 31/12
 :
Modifier la formule en fonction du crédit client . Ici 2 = 60 jours
</t>
      </text>
    </comment>
    <comment authorId="0" ref="O14">
      <text>
        <t xml:space="preserve">Paiement comptant =0
30 jours =1
60jours =2
90jours =3
</t>
      </text>
    </comment>
    <comment authorId="0" ref="O15">
      <text>
        <t xml:space="preserve"> :
Taux de tva des achats de production et de la sous traitance 
</t>
      </text>
    </comment>
    <comment authorId="0" ref="O17">
      <text>
        <t xml:space="preserve">Paiement comptant =0
30 jours =1
60jours =2
90jours =3
</t>
      </text>
    </comment>
    <comment authorId="0" ref="O18">
      <text>
        <t xml:space="preserve"> :
Taux de TVA des charges externes </t>
      </text>
    </comment>
    <comment authorId="0" ref="O25">
      <text>
        <t xml:space="preserve">
= Niveau dettes sur salariés+charges sociales +fournisseurs+impots
au 31/12
 :Modifier la formule en fonction du crédit fournisseur
</t>
      </text>
    </comment>
    <comment authorId="0" ref="O26">
      <text>
        <t xml:space="preserve">
= solde besoins moins ressources
</t>
      </text>
    </comment>
    <comment authorId="0" ref="O34">
      <text>
        <t xml:space="preserve">
=Niveau compte client + niveau stock au 31/12
 :
Modifier la formule en fonction du crédit client . Ici 2 = 60 jours
</t>
      </text>
    </comment>
    <comment authorId="0" ref="O49">
      <text>
        <t xml:space="preserve">
= Niveau dettes sur salariés+charges sociales +fournisseurs+impots
au 31/12
 :Modifier la formule en fonction du crédit fournisseur
</t>
      </text>
    </comment>
    <comment authorId="0" ref="O58">
      <text>
        <t xml:space="preserve">
=Niveau compte client + niveau stock au 31/12
 :
Modifier la formule en fonction du crédit client . Ici 2 = 60 jours
</t>
      </text>
    </comment>
    <comment authorId="0" ref="O73">
      <text>
        <t xml:space="preserve">
= Niveau dettes sur salariés+charges sociales +fournisseurs+impots
au 31/12
 :Modifier la formule en fonction du crédit fournisseur
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0">
      <text>
        <t xml:space="preserve">
Positionner selon tableau de trésorerie
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N6">
      <text>
        <t xml:space="preserve">
Doit etre egal a zero
</t>
      </text>
    </comment>
    <comment authorId="0" ref="D9">
      <text>
        <t xml:space="preserve"> :
A positionner en fonction des délais de paiement clients </t>
      </text>
    </comment>
    <comment authorId="0" ref="C11">
      <text>
        <t xml:space="preserve"> :
Positionner en fonction du délai de paiement fournisseurs
</t>
      </text>
    </comment>
    <comment authorId="0" ref="B15">
      <text>
        <t xml:space="preserve">
Ne pas tenir compte dans cette ligne des éléments non cash : provisions pour risques…..
</t>
      </text>
    </comment>
    <comment authorId="0" ref="D23">
      <text>
        <t xml:space="preserve"> :
A positionner en fonction du mois de réception des fonds</t>
      </text>
    </comment>
    <comment authorId="0" ref="E26">
      <text>
        <t xml:space="preserve"> :
A positionner en fonction du mois de réception des fonds
</t>
      </text>
    </comment>
    <comment authorId="0" ref="D30">
      <text>
        <t xml:space="preserve"> :
A positionner en fonction du mois de paiement des investissements ou des travaux
</t>
      </text>
    </comment>
    <comment authorId="0" ref="H41">
      <text>
        <t xml:space="preserve"> :
A positionner dans le mois du premier remboursement 
</t>
      </text>
    </comment>
    <comment authorId="0" ref="K42">
      <text>
        <t xml:space="preserve"> :
A positionner dans le premier mois du remboursement
</t>
      </text>
    </comment>
    <comment authorId="0" ref="E43">
      <text>
        <t xml:space="preserve"> :
Positionner dans le premier mois de remboursement
</t>
      </text>
    </comment>
    <comment authorId="0" ref="N50">
      <text>
        <t xml:space="preserve">Fabre:
Doit etre egal a zero
</t>
      </text>
    </comment>
    <comment authorId="0" ref="O53">
      <text>
        <t xml:space="preserve">Paiement comptant =0
30 jours =1
60jours =2
90jours =3
</t>
      </text>
    </comment>
    <comment authorId="0" ref="O55">
      <text>
        <t xml:space="preserve">Paiement comptant =0
30 jours =1
60jours =2
90jours =3
</t>
      </text>
    </comment>
    <comment authorId="0" ref="O58">
      <text>
        <t xml:space="preserve">Paiement comptant =0
30 jours =1
60jours =2
90jours =3
</t>
      </text>
    </comment>
    <comment authorId="0" ref="B66">
      <text>
        <t xml:space="preserve">
Positionner selon plan de financement</t>
      </text>
    </comment>
    <comment authorId="0" ref="C74">
      <text>
        <t xml:space="preserve"> :
A positionner en fonction du mois de paiement des investissements ou des travaux</t>
      </text>
    </comment>
    <comment authorId="0" ref="N94">
      <text>
        <t xml:space="preserve">Fabre:
Doit etre egal a zero
</t>
      </text>
    </comment>
    <comment authorId="0" ref="O97">
      <text>
        <t xml:space="preserve">Paiement comptant =0
30 jours =1
60jours =2
90jours =3
</t>
      </text>
    </comment>
    <comment authorId="0" ref="O99">
      <text>
        <t xml:space="preserve">Paiement comptant =0
30 jours =1
60jours =2
90jours =3
</t>
      </text>
    </comment>
    <comment authorId="0" ref="O102">
      <text>
        <t xml:space="preserve">Paiement comptant =0
30 jours =1
60jours =2
90jours =3
</t>
      </text>
    </comment>
    <comment authorId="0" ref="C118">
      <text>
        <t xml:space="preserve"> :
Positionner en fonction des dates de paiement des investissements année 3
</t>
      </text>
    </comment>
    <comment authorId="0" ref="B125">
      <text>
        <t xml:space="preserve"> :
A positionner en fonction du mois de remboursement </t>
      </text>
    </comment>
  </commentLi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7">
      <text>
        <t xml:space="preserve"> :
Modifier le nom du prêt
</t>
      </text>
    </comment>
    <comment authorId="0" ref="F37">
      <text>
        <t xml:space="preserve"> :
Indiquer le Taux d'intérêt du prêt
</t>
      </text>
    </comment>
    <comment authorId="0" ref="G37">
      <text>
        <t xml:space="preserve"> :
Indiquer la durée du prêt en mois </t>
      </text>
    </comment>
    <comment authorId="0" ref="H37">
      <text>
        <t xml:space="preserve"> :
Indiquer le différé de paiement en mois </t>
      </text>
    </comment>
    <comment authorId="0" ref="I37">
      <text>
        <t xml:space="preserve"> :
Indiquer la date de remboursement du compte courant </t>
      </text>
    </comment>
    <comment authorId="0" ref="I38">
      <text>
        <t xml:space="preserve"> :
Indiquer la date de la première échéance de remboursement du prêt</t>
      </text>
    </comment>
    <comment authorId="0" ref="A42">
      <text>
        <t xml:space="preserve">Est egal a résultat net + amortissements</t>
      </text>
    </comment>
    <comment authorId="0" ref="A45">
      <text>
        <t xml:space="preserve">Doit etre equivalent aux montants calculés dans le tableau trésorerie</t>
      </text>
    </comment>
  </commentList>
</comments>
</file>

<file path=xl/comments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1">
      <text>
        <t xml:space="preserve">
Inclus dans PP exceptionnels
</t>
      </text>
    </comment>
    <comment authorId="0" ref="C15">
      <text>
        <t xml:space="preserve">
 = montant considéré pour calcul du BFR en colonne O
</t>
      </text>
    </comment>
    <comment authorId="0" ref="C16">
      <text>
        <t xml:space="preserve">Inclus dans PP exceptionnels
</t>
      </text>
    </comment>
    <comment authorId="0" ref="C18">
      <text>
        <t xml:space="preserve">
Selon feuille calcul TVA si situation créditrice
</t>
      </text>
    </comment>
    <comment authorId="0" ref="C19">
      <text>
        <t xml:space="preserve">
Autres créance sur des tiers
</t>
      </text>
    </comment>
    <comment authorId="0" ref="D27">
      <text>
        <t xml:space="preserve">
Modifier si distribution de dividendes
</t>
      </text>
    </comment>
    <comment authorId="0" ref="C31">
      <text>
        <t xml:space="preserve">
Inclus dans PP exceptionnels
</t>
      </text>
    </comment>
    <comment authorId="0" ref="C38">
      <text>
        <t xml:space="preserve">
 = montant considéré dans calcul du BFR ressources en colonne O
</t>
      </text>
    </comment>
  </commentList>
</comments>
</file>

<file path=xl/sharedStrings.xml><?xml version="1.0" encoding="utf-8"?>
<sst xmlns="http://schemas.openxmlformats.org/spreadsheetml/2006/main" count="417" uniqueCount="229">
  <si>
    <t>Projet XXXXX</t>
  </si>
  <si>
    <t xml:space="preserve">Business Plan  </t>
  </si>
  <si>
    <t>Version :</t>
  </si>
  <si>
    <t>Compte de résultat  Année 1</t>
  </si>
  <si>
    <t>Compte de résultat  Année 2</t>
  </si>
  <si>
    <t>Compte de résultat  Année 3</t>
  </si>
  <si>
    <t>Chiffres d'Affaires H.T</t>
  </si>
  <si>
    <t>Total</t>
  </si>
  <si>
    <t xml:space="preserve">Saisonnalité de l'Activité </t>
  </si>
  <si>
    <t>AAA</t>
  </si>
  <si>
    <t>BBB</t>
  </si>
  <si>
    <t>CCC</t>
  </si>
  <si>
    <t>DDD</t>
  </si>
  <si>
    <t>Total Activité</t>
  </si>
  <si>
    <t xml:space="preserve">Production stockée </t>
  </si>
  <si>
    <t xml:space="preserve">Total produits </t>
  </si>
  <si>
    <t>Charges de production</t>
  </si>
  <si>
    <t xml:space="preserve">Nombre de salariés </t>
  </si>
  <si>
    <t>Salaires bruts et primes</t>
  </si>
  <si>
    <t xml:space="preserve">Charges sur salaires </t>
  </si>
  <si>
    <t>Salaires et Charges production</t>
  </si>
  <si>
    <t>Frais de Déplacement  par salarié</t>
  </si>
  <si>
    <t>Total déplacement lié à la Production</t>
  </si>
  <si>
    <t>Sous traitance</t>
  </si>
  <si>
    <t>Achats consommés matières</t>
  </si>
  <si>
    <t>Achats consommés produits finis</t>
  </si>
  <si>
    <t>Total achats Consommés</t>
  </si>
  <si>
    <t>Total couts production</t>
  </si>
  <si>
    <t>Total Marge brute</t>
  </si>
  <si>
    <t>% Marge</t>
  </si>
  <si>
    <t xml:space="preserve">Nombre de jours de Vente Annuels </t>
  </si>
  <si>
    <t>Valeur stock</t>
  </si>
  <si>
    <t>Stock</t>
  </si>
  <si>
    <t xml:space="preserve">Charges Externes </t>
  </si>
  <si>
    <t>Loyer et Charges</t>
  </si>
  <si>
    <t>Assurances</t>
  </si>
  <si>
    <t>Chauffage /Electricité/Eau</t>
  </si>
  <si>
    <t>Entretien /Ménage</t>
  </si>
  <si>
    <t>Téléphone /internet</t>
  </si>
  <si>
    <t>Affranchissements</t>
  </si>
  <si>
    <t xml:space="preserve">Fournitures de Bureau </t>
  </si>
  <si>
    <t xml:space="preserve">Petit Equipement/logiciels </t>
  </si>
  <si>
    <t xml:space="preserve">Assistance Juridique </t>
  </si>
  <si>
    <t>Honoraires /Gestion</t>
  </si>
  <si>
    <t>Publicité</t>
  </si>
  <si>
    <t>Mailings</t>
  </si>
  <si>
    <t xml:space="preserve">Salons </t>
  </si>
  <si>
    <t>Documentation</t>
  </si>
  <si>
    <t xml:space="preserve">Frais de Déplacement </t>
  </si>
  <si>
    <t>Missions Réception</t>
  </si>
  <si>
    <t>Divers1</t>
  </si>
  <si>
    <t>Divers2</t>
  </si>
  <si>
    <t>Divers 3</t>
  </si>
  <si>
    <t xml:space="preserve">Total Charges Externes </t>
  </si>
  <si>
    <t xml:space="preserve">Frais de Personnel </t>
  </si>
  <si>
    <t xml:space="preserve">Salaires et Primes </t>
  </si>
  <si>
    <t>Charges sociales</t>
  </si>
  <si>
    <t>Divers Personnel</t>
  </si>
  <si>
    <t xml:space="preserve">Dirigeant de l'Entreprise </t>
  </si>
  <si>
    <t xml:space="preserve">Salaires Bruts  et Primes </t>
  </si>
  <si>
    <t xml:space="preserve">Total Personnel </t>
  </si>
  <si>
    <t>Impôts et Taxes divers</t>
  </si>
  <si>
    <t>Amortissements</t>
  </si>
  <si>
    <t xml:space="preserve">Produits et Charges Financières </t>
  </si>
  <si>
    <t>Produits ou Charges Exception.</t>
  </si>
  <si>
    <t>Total  Charges</t>
  </si>
  <si>
    <t>Résultat avant impot</t>
  </si>
  <si>
    <t>Nota : Ne remplir que les cases en bleu (  pour information lire les commentaires insérés dans les cellules )</t>
  </si>
  <si>
    <t xml:space="preserve">Nota : Ne remplir que les cases en bleu (  pour information lire les commentaires insérés dans les cellules </t>
  </si>
  <si>
    <t xml:space="preserve">Synthèse C.R. à 3 ans </t>
  </si>
  <si>
    <t>Année 1</t>
  </si>
  <si>
    <t>Année 2</t>
  </si>
  <si>
    <t>Année 3</t>
  </si>
  <si>
    <t>CALCUL  BFR</t>
  </si>
  <si>
    <t>Balance T.V.A.</t>
  </si>
  <si>
    <t>Mois</t>
  </si>
  <si>
    <t>(compte non tenu de décalage sur encaissements)</t>
  </si>
  <si>
    <t>BFR</t>
  </si>
  <si>
    <t>Clients</t>
  </si>
  <si>
    <t>TVA reçue</t>
  </si>
  <si>
    <t>Facturation H.T.</t>
  </si>
  <si>
    <t>TVA payée Production</t>
  </si>
  <si>
    <t>T.V.A. sur ventes</t>
  </si>
  <si>
    <t>Facturation TTC</t>
  </si>
  <si>
    <t>TVA payée charges externes</t>
  </si>
  <si>
    <t>Salaires et charges de production</t>
  </si>
  <si>
    <t>TVA payée Investissements</t>
  </si>
  <si>
    <t>Total cout de production</t>
  </si>
  <si>
    <t>Besoins</t>
  </si>
  <si>
    <t>Total Marge</t>
  </si>
  <si>
    <t>T.V.A. à  Payer</t>
  </si>
  <si>
    <t>Fournisseurs/Personnel</t>
  </si>
  <si>
    <t>Salaires</t>
  </si>
  <si>
    <t>Paiement/remboursement</t>
  </si>
  <si>
    <t>Charges sur salaires</t>
  </si>
  <si>
    <t>Total achats production</t>
  </si>
  <si>
    <t>TVA achats production</t>
  </si>
  <si>
    <t xml:space="preserve"> Coûts de Production TTC</t>
  </si>
  <si>
    <t>Charges Externes H.T.</t>
  </si>
  <si>
    <t>T.V.A. sur charges externes</t>
  </si>
  <si>
    <t>Charges Externes TTC</t>
  </si>
  <si>
    <t xml:space="preserve">Total  Charges </t>
  </si>
  <si>
    <t>Impot sur société</t>
  </si>
  <si>
    <t xml:space="preserve">Impot Sociétés </t>
  </si>
  <si>
    <t>Benéfice Net</t>
  </si>
  <si>
    <t>Année 4</t>
  </si>
  <si>
    <t>Capacité autofinancement</t>
  </si>
  <si>
    <t>Ressources</t>
  </si>
  <si>
    <t xml:space="preserve">Nota : Ne remplir que les cases en bleu </t>
  </si>
  <si>
    <t>Niveau BFR fin Année 1</t>
  </si>
  <si>
    <t>Plan de Trésorerie</t>
  </si>
  <si>
    <t>Check</t>
  </si>
  <si>
    <t>Solde départ</t>
  </si>
  <si>
    <t>1) EXPLOITATION</t>
  </si>
  <si>
    <t xml:space="preserve">Conditions </t>
  </si>
  <si>
    <t>Encaissements</t>
  </si>
  <si>
    <t>TOTAL</t>
  </si>
  <si>
    <t xml:space="preserve">Paiement </t>
  </si>
  <si>
    <t>Paiements Clients TTC</t>
  </si>
  <si>
    <t>Décaissements</t>
  </si>
  <si>
    <t>Achats productions TTC</t>
  </si>
  <si>
    <t>Coûts de Production TTC</t>
  </si>
  <si>
    <t>Total Charges Sociales</t>
  </si>
  <si>
    <t>Charges financières et divers</t>
  </si>
  <si>
    <t>TVA Reversée</t>
  </si>
  <si>
    <t>Paiement Impôt Sociétés</t>
  </si>
  <si>
    <t>TVA à payer</t>
  </si>
  <si>
    <t>TOTAL Décaissements TTC</t>
  </si>
  <si>
    <t>Solde Trésorerie Exploitation</t>
  </si>
  <si>
    <t>2) HORS EXPLOITATION</t>
  </si>
  <si>
    <t>Niveau BFR fin Année 2</t>
  </si>
  <si>
    <t>Décaissements TTC</t>
  </si>
  <si>
    <t>Remboursement des prêts (Capital)</t>
  </si>
  <si>
    <t xml:space="preserve">Business Plan </t>
  </si>
  <si>
    <t>Plan de Financement</t>
  </si>
  <si>
    <t>BESOINS</t>
  </si>
  <si>
    <t>Solde Hors Exploitation</t>
  </si>
  <si>
    <t>TVA sur Investissements</t>
  </si>
  <si>
    <t>Solde Trésorerie fdm</t>
  </si>
  <si>
    <t xml:space="preserve">Investissements </t>
  </si>
  <si>
    <t>Investisst.</t>
  </si>
  <si>
    <t>Taux TVA</t>
  </si>
  <si>
    <t xml:space="preserve">Frais de Constitution </t>
  </si>
  <si>
    <t>informatique et Logiciels</t>
  </si>
  <si>
    <t>Niveau BFR fin Année 3</t>
  </si>
  <si>
    <t>Reprise de bail</t>
  </si>
  <si>
    <t xml:space="preserve">Aménagement locaux </t>
  </si>
  <si>
    <t>Equipement  de Production</t>
  </si>
  <si>
    <t>Autres équipements</t>
  </si>
  <si>
    <t>1 EXPLOITATION</t>
  </si>
  <si>
    <t>Divers 1</t>
  </si>
  <si>
    <t>Paiements Clients</t>
  </si>
  <si>
    <t>Divers 2</t>
  </si>
  <si>
    <t>Divers3</t>
  </si>
  <si>
    <t>Caution loyer</t>
  </si>
  <si>
    <t>Total Investissements</t>
  </si>
  <si>
    <t>Variation BFR</t>
  </si>
  <si>
    <t>Amortissements Annuels</t>
  </si>
  <si>
    <t>Durée</t>
  </si>
  <si>
    <t>An1</t>
  </si>
  <si>
    <t>An 2</t>
  </si>
  <si>
    <t>AN 3</t>
  </si>
  <si>
    <t>Remboursement Prêts</t>
  </si>
  <si>
    <t xml:space="preserve">Compte Courant Associés </t>
  </si>
  <si>
    <t>Prêts D'honneur</t>
  </si>
  <si>
    <t>Prêt ANVAR</t>
  </si>
  <si>
    <t xml:space="preserve">Autres Prêts bancaires </t>
  </si>
  <si>
    <t>Total Remboursements prêts</t>
  </si>
  <si>
    <t>TOTAL Décaissements</t>
  </si>
  <si>
    <t>Total Besoins</t>
  </si>
  <si>
    <t>2 HORS EXPLOITATION</t>
  </si>
  <si>
    <t xml:space="preserve">Total amortissements </t>
  </si>
  <si>
    <t>Suppose investissements faits au 1er janvier</t>
  </si>
  <si>
    <t>RESSOURCES</t>
  </si>
  <si>
    <t xml:space="preserve">Capitaux Propres </t>
  </si>
  <si>
    <t>Apport Associés</t>
  </si>
  <si>
    <t>Apport Tiers investisseurs</t>
  </si>
  <si>
    <t>Remboursement Mensuel du Capital</t>
  </si>
  <si>
    <t>Intérêts Mensuels</t>
  </si>
  <si>
    <t xml:space="preserve">Capitaux empruntés </t>
  </si>
  <si>
    <t xml:space="preserve">Taux </t>
  </si>
  <si>
    <t xml:space="preserve">Durée </t>
  </si>
  <si>
    <t>Différé</t>
  </si>
  <si>
    <t>1ère Éch.</t>
  </si>
  <si>
    <t>Remboursement des prêts (capital)</t>
  </si>
  <si>
    <t>Montant</t>
  </si>
  <si>
    <t>An 1</t>
  </si>
  <si>
    <t>An 3</t>
  </si>
  <si>
    <t>Prêts d'honneur PIE, Paris Entreprendre..)</t>
  </si>
  <si>
    <t xml:space="preserve">Capacité d'autofinancement </t>
  </si>
  <si>
    <t>Total Ressources</t>
  </si>
  <si>
    <t>Remplir les cellules en bleu uniquement</t>
  </si>
  <si>
    <t xml:space="preserve">Solde annuel </t>
  </si>
  <si>
    <t xml:space="preserve">Solde cumulé </t>
  </si>
  <si>
    <t>BILAN</t>
  </si>
  <si>
    <t>ACTIF</t>
  </si>
  <si>
    <t>Actif Immobilisé</t>
  </si>
  <si>
    <t>Immobilisations incorporelles</t>
  </si>
  <si>
    <t>- Amortissements sur immo inco</t>
  </si>
  <si>
    <t>Immobilisations corporelles</t>
  </si>
  <si>
    <t>- Amortissements sur immo corpo</t>
  </si>
  <si>
    <t>Immobilisations financières</t>
  </si>
  <si>
    <t>- Provisions sur immo financières</t>
  </si>
  <si>
    <t>S/Tot Immobilisé</t>
  </si>
  <si>
    <t>Actif Circulant</t>
  </si>
  <si>
    <t>Créances clients TTC</t>
  </si>
  <si>
    <t>- Provisions des créances clients</t>
  </si>
  <si>
    <t>TVA déductible</t>
  </si>
  <si>
    <t>Autres créances</t>
  </si>
  <si>
    <t>Trésorerie Positive</t>
  </si>
  <si>
    <t>S/Tot Circulant</t>
  </si>
  <si>
    <t>Total de l'Actif</t>
  </si>
  <si>
    <t>PASSIF</t>
  </si>
  <si>
    <t>Capitaux Propres</t>
  </si>
  <si>
    <t>Capital</t>
  </si>
  <si>
    <t>Réserves et R.A.N.</t>
  </si>
  <si>
    <t>Résultat de l'exercice</t>
  </si>
  <si>
    <t>S/Tot Capitaux propres</t>
  </si>
  <si>
    <t>Provisions sur risques et charges</t>
  </si>
  <si>
    <t>Dettes</t>
  </si>
  <si>
    <t>Emprunts</t>
  </si>
  <si>
    <t xml:space="preserve"> - Rembourst. Emprunts</t>
  </si>
  <si>
    <t>Comptes courants</t>
  </si>
  <si>
    <t xml:space="preserve"> - Rembourst. CC</t>
  </si>
  <si>
    <t>Dettes fournisseurs TTC</t>
  </si>
  <si>
    <t>Organismes sociaux</t>
  </si>
  <si>
    <t>Impôt sociétés</t>
  </si>
  <si>
    <t>S/Tot Dettes</t>
  </si>
  <si>
    <t>Total du Passif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</si>
</sst>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"/>
    <numFmt numFmtId="165" formatCode="0.0%"/>
    <numFmt numFmtId="166" formatCode="0.0"/>
    <numFmt numFmtId="167" formatCode="#,##0\ _F"/>
  </numFmts>
  <fonts count="28">
    <font>
      <sz val="10.0"/>
      <color rgb="FF000000"/>
      <name val="Arial"/>
    </font>
    <font>
      <b/>
      <sz val="14.0"/>
      <name val="Arial"/>
    </font>
    <font>
      <b/>
      <i/>
      <sz val="10.0"/>
      <name val="Arial"/>
    </font>
    <font>
      <sz val="10.0"/>
      <name val="Arial"/>
    </font>
    <font>
      <b/>
      <sz val="12.0"/>
      <name val="Arial"/>
    </font>
    <font>
      <b/>
      <sz val="10.0"/>
      <name val="Arial"/>
    </font>
    <font>
      <i/>
      <sz val="10.0"/>
      <name val="Arial"/>
    </font>
    <font>
      <b/>
      <i/>
      <sz val="12.0"/>
      <name val="Arial"/>
    </font>
    <font>
      <sz val="11.0"/>
      <name val="Arial"/>
    </font>
    <font>
      <b/>
      <sz val="14.0"/>
      <name val="Arimo"/>
    </font>
    <font>
      <b/>
      <sz val="12.0"/>
      <name val="Arimo"/>
    </font>
    <font>
      <sz val="10.0"/>
      <name val="Arimo"/>
    </font>
    <font>
      <sz val="9.0"/>
      <name val="Arimo"/>
    </font>
    <font>
      <b/>
      <sz val="10.0"/>
      <name val="Arimo"/>
    </font>
    <font>
      <b/>
      <sz val="16.0"/>
      <name val="Arimo"/>
    </font>
    <font>
      <b/>
      <i/>
      <sz val="10.0"/>
      <name val="Arimo"/>
    </font>
    <font>
      <b/>
      <i/>
      <sz val="9.0"/>
      <name val="Arimo"/>
    </font>
    <font/>
    <font>
      <b/>
      <i/>
      <sz val="11.0"/>
      <name val="Arial"/>
    </font>
    <font>
      <b/>
      <i/>
      <sz val="11.0"/>
      <name val="Arimo"/>
    </font>
    <font>
      <b/>
      <i/>
      <sz val="12.0"/>
      <name val="Arimo"/>
    </font>
    <font>
      <sz val="11.0"/>
      <name val="Arimo"/>
    </font>
    <font>
      <b/>
      <sz val="9.0"/>
      <name val="Arimo"/>
    </font>
    <font>
      <sz val="9.0"/>
      <name val="Arial"/>
    </font>
    <font>
      <b/>
      <i/>
      <sz val="14.0"/>
      <name val="Arimo"/>
    </font>
    <font>
      <b/>
      <u/>
      <sz val="11.0"/>
      <name val="Arial"/>
    </font>
    <font>
      <b/>
      <u/>
      <sz val="11.0"/>
      <name val="Arial"/>
    </font>
    <font>
      <b/>
      <sz val="11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</fills>
  <borders count="184">
    <border/>
    <border>
      <left/>
      <right/>
      <top/>
      <bottom/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left style="medium">
        <color rgb="FF000000"/>
      </left>
      <right/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medium">
        <color rgb="FF000000"/>
      </top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/>
      <top/>
      <bottom style="double">
        <color rgb="FF000000"/>
      </bottom>
    </border>
    <border>
      <left style="medium">
        <color rgb="FF000000"/>
      </left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/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bottom style="double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medium">
        <color rgb="FF000000"/>
      </left>
      <right style="medium">
        <color rgb="FF000000"/>
      </right>
      <bottom style="double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bottom style="double">
        <color rgb="FF000000"/>
      </bottom>
    </border>
    <border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top style="double">
        <color rgb="FF000000"/>
      </top>
      <bottom style="medium">
        <color rgb="FF000000"/>
      </bottom>
    </border>
    <border>
      <right style="thin">
        <color rgb="FF000000"/>
      </right>
      <top style="double">
        <color rgb="FF000000"/>
      </top>
      <bottom style="medium">
        <color rgb="FF000000"/>
      </bottom>
    </border>
    <border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right style="thin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80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2" fillId="0" fontId="5" numFmtId="0" xfId="0" applyAlignment="1" applyBorder="1" applyFont="1">
      <alignment horizontal="center" shrinkToFit="0" vertical="bottom" wrapText="0"/>
    </xf>
    <xf borderId="3" fillId="2" fontId="5" numFmtId="17" xfId="0" applyAlignment="1" applyBorder="1" applyFont="1" applyNumberFormat="1">
      <alignment horizontal="center" shrinkToFit="0" vertical="bottom" wrapText="0"/>
    </xf>
    <xf borderId="4" fillId="0" fontId="5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right" shrinkToFit="0" vertical="bottom" wrapText="0"/>
    </xf>
    <xf borderId="6" fillId="2" fontId="6" numFmtId="165" xfId="0" applyAlignment="1" applyBorder="1" applyFont="1" applyNumberFormat="1">
      <alignment horizontal="center" shrinkToFit="0" vertical="bottom" wrapText="0"/>
    </xf>
    <xf borderId="7" fillId="2" fontId="6" numFmtId="165" xfId="0" applyAlignment="1" applyBorder="1" applyFont="1" applyNumberFormat="1">
      <alignment horizontal="center" shrinkToFit="0" vertical="bottom" wrapText="0"/>
    </xf>
    <xf borderId="8" fillId="2" fontId="6" numFmtId="165" xfId="0" applyAlignment="1" applyBorder="1" applyFont="1" applyNumberFormat="1">
      <alignment horizontal="center" shrinkToFit="0" vertical="bottom" wrapText="0"/>
    </xf>
    <xf borderId="9" fillId="0" fontId="2" numFmtId="0" xfId="0" applyAlignment="1" applyBorder="1" applyFont="1">
      <alignment horizontal="right" shrinkToFit="0" vertical="bottom" wrapText="0"/>
    </xf>
    <xf borderId="10" fillId="0" fontId="3" numFmtId="9" xfId="0" applyAlignment="1" applyBorder="1" applyFont="1" applyNumberFormat="1">
      <alignment horizontal="center" shrinkToFit="0" vertical="bottom" wrapText="0"/>
    </xf>
    <xf borderId="11" fillId="2" fontId="6" numFmtId="165" xfId="0" applyAlignment="1" applyBorder="1" applyFont="1" applyNumberFormat="1">
      <alignment horizontal="center" shrinkToFit="0" vertical="bottom" wrapText="0"/>
    </xf>
    <xf borderId="12" fillId="0" fontId="3" numFmtId="0" xfId="0" applyAlignment="1" applyBorder="1" applyFont="1">
      <alignment shrinkToFit="0" vertical="bottom" wrapText="0"/>
    </xf>
    <xf borderId="13" fillId="0" fontId="3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14" fillId="0" fontId="3" numFmtId="1" xfId="0" applyAlignment="1" applyBorder="1" applyFont="1" applyNumberFormat="1">
      <alignment horizontal="center" shrinkToFit="0" vertical="bottom" wrapText="0"/>
    </xf>
    <xf borderId="15" fillId="2" fontId="3" numFmtId="0" xfId="0" applyAlignment="1" applyBorder="1" applyFont="1">
      <alignment shrinkToFit="0" vertical="bottom" wrapText="0"/>
    </xf>
    <xf borderId="16" fillId="0" fontId="3" numFmtId="1" xfId="0" applyAlignment="1" applyBorder="1" applyFont="1" applyNumberFormat="1">
      <alignment horizontal="center" shrinkToFit="0" vertical="bottom" wrapText="0"/>
    </xf>
    <xf borderId="13" fillId="0" fontId="3" numFmtId="1" xfId="0" applyAlignment="1" applyBorder="1" applyFont="1" applyNumberFormat="1">
      <alignment horizontal="center" shrinkToFit="0" vertical="bottom" wrapText="0"/>
    </xf>
    <xf borderId="17" fillId="0" fontId="3" numFmtId="9" xfId="0" applyAlignment="1" applyBorder="1" applyFont="1" applyNumberFormat="1">
      <alignment horizontal="center" shrinkToFit="0" vertical="bottom" wrapText="0"/>
    </xf>
    <xf borderId="17" fillId="2" fontId="3" numFmtId="9" xfId="0" applyAlignment="1" applyBorder="1" applyFont="1" applyNumberFormat="1">
      <alignment horizontal="center" shrinkToFit="0" vertical="bottom" wrapText="0"/>
    </xf>
    <xf borderId="17" fillId="0" fontId="3" numFmtId="1" xfId="0" applyAlignment="1" applyBorder="1" applyFont="1" applyNumberFormat="1">
      <alignment horizontal="center" shrinkToFit="0" vertical="bottom" wrapText="0"/>
    </xf>
    <xf borderId="18" fillId="0" fontId="3" numFmtId="1" xfId="0" applyAlignment="1" applyBorder="1" applyFont="1" applyNumberFormat="1">
      <alignment horizontal="center" shrinkToFit="0" vertical="bottom" wrapText="0"/>
    </xf>
    <xf borderId="19" fillId="2" fontId="3" numFmtId="9" xfId="0" applyAlignment="1" applyBorder="1" applyFont="1" applyNumberFormat="1">
      <alignment horizontal="center" shrinkToFit="0" vertical="bottom" wrapText="0"/>
    </xf>
    <xf borderId="20" fillId="0" fontId="3" numFmtId="1" xfId="0" applyAlignment="1" applyBorder="1" applyFont="1" applyNumberFormat="1">
      <alignment horizontal="center" shrinkToFit="0" vertical="bottom" wrapText="0"/>
    </xf>
    <xf borderId="21" fillId="2" fontId="3" numFmtId="0" xfId="0" applyAlignment="1" applyBorder="1" applyFont="1">
      <alignment shrinkToFit="0" vertical="bottom" wrapText="0"/>
    </xf>
    <xf borderId="22" fillId="0" fontId="3" numFmtId="9" xfId="0" applyAlignment="1" applyBorder="1" applyFont="1" applyNumberFormat="1">
      <alignment horizontal="center" shrinkToFit="0" vertical="bottom" wrapText="0"/>
    </xf>
    <xf borderId="22" fillId="2" fontId="3" numFmtId="9" xfId="0" applyAlignment="1" applyBorder="1" applyFont="1" applyNumberFormat="1">
      <alignment horizontal="center" shrinkToFit="0" vertical="bottom" wrapText="0"/>
    </xf>
    <xf borderId="23" fillId="0" fontId="3" numFmtId="1" xfId="0" applyAlignment="1" applyBorder="1" applyFont="1" applyNumberFormat="1">
      <alignment horizontal="center" shrinkToFit="0" vertical="bottom" wrapText="0"/>
    </xf>
    <xf borderId="24" fillId="0" fontId="3" numFmtId="1" xfId="0" applyAlignment="1" applyBorder="1" applyFont="1" applyNumberFormat="1">
      <alignment horizontal="center" shrinkToFit="0" vertical="bottom" wrapText="0"/>
    </xf>
    <xf borderId="25" fillId="0" fontId="3" numFmtId="1" xfId="0" applyAlignment="1" applyBorder="1" applyFont="1" applyNumberFormat="1">
      <alignment horizontal="center" shrinkToFit="0" vertical="bottom" wrapText="0"/>
    </xf>
    <xf borderId="26" fillId="2" fontId="3" numFmtId="9" xfId="0" applyAlignment="1" applyBorder="1" applyFont="1" applyNumberFormat="1">
      <alignment horizontal="center" shrinkToFit="0" vertical="bottom" wrapText="0"/>
    </xf>
    <xf borderId="27" fillId="0" fontId="3" numFmtId="0" xfId="0" applyAlignment="1" applyBorder="1" applyFont="1">
      <alignment shrinkToFit="0" vertical="bottom" wrapText="0"/>
    </xf>
    <xf borderId="28" fillId="0" fontId="3" numFmtId="1" xfId="0" applyAlignment="1" applyBorder="1" applyFont="1" applyNumberFormat="1">
      <alignment horizontal="center" shrinkToFit="0" vertical="bottom" wrapText="0"/>
    </xf>
    <xf borderId="22" fillId="0" fontId="3" numFmtId="1" xfId="0" applyAlignment="1" applyBorder="1" applyFont="1" applyNumberFormat="1">
      <alignment horizontal="center" shrinkToFit="0" vertical="bottom" wrapText="0"/>
    </xf>
    <xf borderId="29" fillId="0" fontId="3" numFmtId="1" xfId="0" applyAlignment="1" applyBorder="1" applyFont="1" applyNumberFormat="1">
      <alignment horizontal="center" shrinkToFit="0" vertical="bottom" wrapText="0"/>
    </xf>
    <xf borderId="30" fillId="2" fontId="3" numFmtId="0" xfId="0" applyAlignment="1" applyBorder="1" applyFont="1">
      <alignment shrinkToFit="0" vertical="bottom" wrapText="0"/>
    </xf>
    <xf borderId="31" fillId="0" fontId="3" numFmtId="9" xfId="0" applyAlignment="1" applyBorder="1" applyFont="1" applyNumberFormat="1">
      <alignment horizontal="center" shrinkToFit="0" vertical="bottom" wrapText="0"/>
    </xf>
    <xf borderId="31" fillId="2" fontId="3" numFmtId="9" xfId="0" applyAlignment="1" applyBorder="1" applyFont="1" applyNumberFormat="1">
      <alignment horizontal="center" shrinkToFit="0" vertical="bottom" wrapText="0"/>
    </xf>
    <xf borderId="2" fillId="0" fontId="5" numFmtId="0" xfId="0" applyAlignment="1" applyBorder="1" applyFont="1">
      <alignment shrinkToFit="0" vertical="bottom" wrapText="0"/>
    </xf>
    <xf borderId="27" fillId="0" fontId="3" numFmtId="1" xfId="0" applyAlignment="1" applyBorder="1" applyFont="1" applyNumberFormat="1">
      <alignment horizontal="center" shrinkToFit="0" vertical="bottom" wrapText="0"/>
    </xf>
    <xf borderId="32" fillId="0" fontId="3" numFmtId="1" xfId="0" applyAlignment="1" applyBorder="1" applyFont="1" applyNumberFormat="1">
      <alignment horizontal="center" shrinkToFit="0" vertical="bottom" wrapText="0"/>
    </xf>
    <xf borderId="33" fillId="0" fontId="5" numFmtId="0" xfId="0" applyAlignment="1" applyBorder="1" applyFont="1">
      <alignment shrinkToFit="0" vertical="bottom" wrapText="0"/>
    </xf>
    <xf borderId="34" fillId="0" fontId="3" numFmtId="1" xfId="0" applyAlignment="1" applyBorder="1" applyFont="1" applyNumberFormat="1">
      <alignment horizontal="center" shrinkToFit="0" vertical="bottom" wrapText="0"/>
    </xf>
    <xf borderId="35" fillId="0" fontId="3" numFmtId="1" xfId="0" applyAlignment="1" applyBorder="1" applyFont="1" applyNumberFormat="1">
      <alignment horizontal="center" shrinkToFit="0" vertical="bottom" wrapText="0"/>
    </xf>
    <xf borderId="36" fillId="2" fontId="3" numFmtId="9" xfId="0" applyAlignment="1" applyBorder="1" applyFont="1" applyNumberFormat="1">
      <alignment horizontal="center" shrinkToFit="0" vertical="bottom" wrapText="0"/>
    </xf>
    <xf borderId="37" fillId="0" fontId="3" numFmtId="1" xfId="0" applyAlignment="1" applyBorder="1" applyFont="1" applyNumberFormat="1">
      <alignment horizontal="center" shrinkToFit="0" vertical="bottom" wrapText="0"/>
    </xf>
    <xf borderId="38" fillId="0" fontId="3" numFmtId="1" xfId="0" applyAlignment="1" applyBorder="1" applyFont="1" applyNumberFormat="1">
      <alignment horizontal="center" shrinkToFit="0" vertical="bottom" wrapText="0"/>
    </xf>
    <xf borderId="39" fillId="0" fontId="3" numFmtId="1" xfId="0" applyAlignment="1" applyBorder="1" applyFont="1" applyNumberFormat="1">
      <alignment horizontal="center" shrinkToFit="0" vertical="bottom" wrapText="0"/>
    </xf>
    <xf borderId="40" fillId="0" fontId="3" numFmtId="9" xfId="0" applyAlignment="1" applyBorder="1" applyFont="1" applyNumberFormat="1">
      <alignment horizontal="center" shrinkToFit="0" vertical="bottom" wrapText="0"/>
    </xf>
    <xf borderId="41" fillId="0" fontId="3" numFmtId="1" xfId="0" applyAlignment="1" applyBorder="1" applyFont="1" applyNumberForma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42" fillId="2" fontId="3" numFmtId="1" xfId="0" applyAlignment="1" applyBorder="1" applyFont="1" applyNumberFormat="1">
      <alignment horizontal="center" shrinkToFit="0" vertical="bottom" wrapText="0"/>
    </xf>
    <xf borderId="43" fillId="2" fontId="3" numFmtId="1" xfId="0" applyAlignment="1" applyBorder="1" applyFont="1" applyNumberFormat="1">
      <alignment horizontal="center" shrinkToFit="0" vertical="bottom" wrapText="0"/>
    </xf>
    <xf borderId="44" fillId="0" fontId="3" numFmtId="9" xfId="0" applyAlignment="1" applyBorder="1" applyFont="1" applyNumberFormat="1">
      <alignment horizontal="center" shrinkToFit="0" vertical="bottom" wrapText="0"/>
    </xf>
    <xf borderId="42" fillId="0" fontId="3" numFmtId="1" xfId="0" applyAlignment="1" applyBorder="1" applyFont="1" applyNumberFormat="1">
      <alignment horizontal="center" shrinkToFit="0" vertical="bottom" wrapText="0"/>
    </xf>
    <xf borderId="0" fillId="0" fontId="3" numFmtId="9" xfId="0" applyAlignment="1" applyFont="1" applyNumberFormat="1">
      <alignment horizontal="center" shrinkToFit="0" vertical="bottom" wrapText="0"/>
    </xf>
    <xf borderId="10" fillId="3" fontId="2" numFmtId="0" xfId="0" applyAlignment="1" applyBorder="1" applyFill="1" applyFont="1">
      <alignment shrinkToFit="0" vertical="bottom" wrapText="0"/>
    </xf>
    <xf borderId="45" fillId="3" fontId="2" numFmtId="0" xfId="0" applyAlignment="1" applyBorder="1" applyFont="1">
      <alignment shrinkToFit="0" vertical="bottom" wrapText="0"/>
    </xf>
    <xf borderId="46" fillId="3" fontId="2" numFmtId="1" xfId="0" applyAlignment="1" applyBorder="1" applyFont="1" applyNumberFormat="1">
      <alignment horizontal="center" shrinkToFit="0" vertical="bottom" wrapText="0"/>
    </xf>
    <xf borderId="47" fillId="3" fontId="2" numFmtId="1" xfId="0" applyAlignment="1" applyBorder="1" applyFont="1" applyNumberFormat="1">
      <alignment horizontal="center" shrinkToFit="0" vertical="bottom" wrapText="0"/>
    </xf>
    <xf borderId="43" fillId="3" fontId="2" numFmtId="1" xfId="0" applyAlignment="1" applyBorder="1" applyFont="1" applyNumberFormat="1">
      <alignment horizontal="center" shrinkToFit="0" vertical="bottom" wrapText="0"/>
    </xf>
    <xf borderId="48" fillId="3" fontId="2" numFmtId="1" xfId="0" applyAlignment="1" applyBorder="1" applyFont="1" applyNumberFormat="1">
      <alignment horizontal="center" shrinkToFit="0" vertical="bottom" wrapText="0"/>
    </xf>
    <xf borderId="17" fillId="0" fontId="5" numFmtId="0" xfId="0" applyAlignment="1" applyBorder="1" applyFont="1">
      <alignment horizontal="center" shrinkToFit="0" vertical="bottom" wrapText="0"/>
    </xf>
    <xf borderId="16" fillId="0" fontId="3" numFmtId="166" xfId="0" applyAlignment="1" applyBorder="1" applyFont="1" applyNumberFormat="1">
      <alignment shrinkToFit="0" vertical="bottom" wrapText="0"/>
    </xf>
    <xf borderId="49" fillId="0" fontId="3" numFmtId="166" xfId="0" applyAlignment="1" applyBorder="1" applyFont="1" applyNumberFormat="1">
      <alignment shrinkToFit="0" vertical="bottom" wrapText="0"/>
    </xf>
    <xf borderId="50" fillId="0" fontId="3" numFmtId="166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horizontal="center" shrinkToFit="0" vertical="bottom" wrapText="0"/>
    </xf>
    <xf borderId="51" fillId="0" fontId="3" numFmtId="166" xfId="0" applyAlignment="1" applyBorder="1" applyFont="1" applyNumberFormat="1">
      <alignment horizontal="center" shrinkToFit="0" vertical="bottom" wrapText="0"/>
    </xf>
    <xf borderId="12" fillId="0" fontId="3" numFmtId="166" xfId="0" applyAlignment="1" applyBorder="1" applyFont="1" applyNumberFormat="1">
      <alignment horizontal="center" shrinkToFit="0" vertical="bottom" wrapText="0"/>
    </xf>
    <xf borderId="52" fillId="2" fontId="2" numFmtId="166" xfId="0" applyAlignment="1" applyBorder="1" applyFont="1" applyNumberFormat="1">
      <alignment horizontal="center" shrinkToFit="0" vertical="bottom" wrapText="0"/>
    </xf>
    <xf borderId="13" fillId="0" fontId="2" numFmtId="0" xfId="0" applyAlignment="1" applyBorder="1" applyFont="1">
      <alignment shrinkToFit="0" vertical="bottom" wrapText="0"/>
    </xf>
    <xf borderId="53" fillId="2" fontId="2" numFmtId="166" xfId="0" applyAlignment="1" applyBorder="1" applyFont="1" applyNumberFormat="1">
      <alignment horizontal="center" shrinkToFit="0" vertical="bottom" wrapText="0"/>
    </xf>
    <xf borderId="54" fillId="2" fontId="2" numFmtId="0" xfId="0" applyAlignment="1" applyBorder="1" applyFont="1">
      <alignment shrinkToFit="0" vertical="bottom" wrapText="0"/>
    </xf>
    <xf borderId="55" fillId="2" fontId="2" numFmtId="166" xfId="0" applyAlignment="1" applyBorder="1" applyFont="1" applyNumberFormat="1">
      <alignment horizontal="center" shrinkToFit="0" vertical="bottom" wrapText="0"/>
    </xf>
    <xf borderId="54" fillId="0" fontId="2" numFmtId="2" xfId="0" applyAlignment="1" applyBorder="1" applyFont="1" applyNumberFormat="1">
      <alignment horizontal="center" shrinkToFit="0" vertical="bottom" wrapText="0"/>
    </xf>
    <xf borderId="22" fillId="2" fontId="3" numFmtId="0" xfId="0" applyAlignment="1" applyBorder="1" applyFont="1">
      <alignment shrinkToFit="0" vertical="bottom" wrapText="0"/>
    </xf>
    <xf borderId="56" fillId="2" fontId="3" numFmtId="1" xfId="0" applyAlignment="1" applyBorder="1" applyFont="1" applyNumberFormat="1">
      <alignment horizontal="center" shrinkToFit="0" vertical="bottom" wrapText="0"/>
    </xf>
    <xf borderId="57" fillId="2" fontId="3" numFmtId="1" xfId="0" applyAlignment="1" applyBorder="1" applyFont="1" applyNumberFormat="1">
      <alignment horizontal="center" shrinkToFit="0" vertical="bottom" wrapText="0"/>
    </xf>
    <xf borderId="22" fillId="0" fontId="3" numFmtId="0" xfId="0" applyAlignment="1" applyBorder="1" applyFont="1">
      <alignment shrinkToFit="0" vertical="bottom" wrapText="0"/>
    </xf>
    <xf borderId="31" fillId="2" fontId="3" numFmtId="0" xfId="0" applyAlignment="1" applyBorder="1" applyFont="1">
      <alignment shrinkToFit="0" vertical="bottom" wrapText="0"/>
    </xf>
    <xf borderId="58" fillId="0" fontId="3" numFmtId="1" xfId="0" applyAlignment="1" applyBorder="1" applyFont="1" applyNumberFormat="1">
      <alignment horizontal="center" shrinkToFit="0" vertical="bottom" wrapText="0"/>
    </xf>
    <xf borderId="59" fillId="0" fontId="3" numFmtId="0" xfId="0" applyAlignment="1" applyBorder="1" applyFont="1">
      <alignment shrinkToFit="0" vertical="bottom" wrapText="0"/>
    </xf>
    <xf borderId="7" fillId="0" fontId="3" numFmtId="1" xfId="0" applyAlignment="1" applyBorder="1" applyFont="1" applyNumberFormat="1">
      <alignment horizontal="center" shrinkToFit="0" vertical="bottom" wrapText="0"/>
    </xf>
    <xf borderId="60" fillId="0" fontId="3" numFmtId="1" xfId="0" applyAlignment="1" applyBorder="1" applyFont="1" applyNumberFormat="1">
      <alignment horizontal="center" shrinkToFit="0" vertical="bottom" wrapText="0"/>
    </xf>
    <xf borderId="61" fillId="0" fontId="3" numFmtId="1" xfId="0" applyAlignment="1" applyBorder="1" applyFont="1" applyNumberFormat="1">
      <alignment horizontal="center" shrinkToFit="0" vertical="bottom" wrapText="0"/>
    </xf>
    <xf borderId="62" fillId="0" fontId="3" numFmtId="1" xfId="0" applyAlignment="1" applyBorder="1" applyFont="1" applyNumberFormat="1">
      <alignment horizontal="center" shrinkToFit="0" vertical="bottom" wrapText="0"/>
    </xf>
    <xf borderId="31" fillId="0" fontId="3" numFmtId="1" xfId="0" applyAlignment="1" applyBorder="1" applyFont="1" applyNumberFormat="1">
      <alignment horizontal="center" shrinkToFit="0" vertical="bottom" wrapText="0"/>
    </xf>
    <xf borderId="1" fillId="2" fontId="3" numFmtId="9" xfId="0" applyAlignment="1" applyBorder="1" applyFont="1" applyNumberFormat="1">
      <alignment horizontal="center" shrinkToFit="0" vertical="bottom" wrapText="0"/>
    </xf>
    <xf borderId="40" fillId="0" fontId="5" numFmtId="0" xfId="0" applyAlignment="1" applyBorder="1" applyFont="1">
      <alignment shrinkToFit="0" vertical="bottom" wrapText="0"/>
    </xf>
    <xf borderId="40" fillId="0" fontId="2" numFmtId="0" xfId="0" applyAlignment="1" applyBorder="1" applyFont="1">
      <alignment shrinkToFit="0" vertical="bottom" wrapText="0"/>
    </xf>
    <xf borderId="39" fillId="0" fontId="5" numFmtId="0" xfId="0" applyAlignment="1" applyBorder="1" applyFont="1">
      <alignment shrinkToFit="0" vertical="bottom" wrapText="0"/>
    </xf>
    <xf borderId="63" fillId="0" fontId="3" numFmtId="1" xfId="0" applyAlignment="1" applyBorder="1" applyFont="1" applyNumberFormat="1">
      <alignment horizontal="center" shrinkToFit="0" vertical="bottom" wrapText="0"/>
    </xf>
    <xf borderId="40" fillId="0" fontId="5" numFmtId="1" xfId="0" applyAlignment="1" applyBorder="1" applyFont="1" applyNumberFormat="1">
      <alignment horizontal="center" shrinkToFit="0" vertical="bottom" wrapText="0"/>
    </xf>
    <xf borderId="54" fillId="2" fontId="3" numFmtId="0" xfId="0" applyAlignment="1" applyBorder="1" applyFont="1">
      <alignment shrinkToFit="0" vertical="bottom" wrapText="0"/>
    </xf>
    <xf borderId="52" fillId="2" fontId="3" numFmtId="1" xfId="0" applyAlignment="1" applyBorder="1" applyFont="1" applyNumberFormat="1">
      <alignment horizontal="center" shrinkToFit="0" vertical="bottom" wrapText="0"/>
    </xf>
    <xf borderId="39" fillId="0" fontId="5" numFmtId="1" xfId="0" applyAlignment="1" applyBorder="1" applyFont="1" applyNumberFormat="1">
      <alignment horizontal="center" shrinkToFit="0" vertical="bottom" wrapText="0"/>
    </xf>
    <xf borderId="17" fillId="0" fontId="5" numFmtId="1" xfId="0" applyAlignment="1" applyBorder="1" applyFont="1" applyNumberFormat="1">
      <alignment horizontal="center" shrinkToFit="0" vertical="bottom" wrapText="0"/>
    </xf>
    <xf borderId="64" fillId="0" fontId="3" numFmtId="1" xfId="0" applyAlignment="1" applyBorder="1" applyFont="1" applyNumberFormat="1">
      <alignment horizontal="center" shrinkToFit="0" vertical="bottom" wrapText="0"/>
    </xf>
    <xf borderId="65" fillId="0" fontId="3" numFmtId="1" xfId="0" applyAlignment="1" applyBorder="1" applyFont="1" applyNumberFormat="1">
      <alignment horizontal="center" shrinkToFit="0" vertical="bottom" wrapText="0"/>
    </xf>
    <xf borderId="66" fillId="0" fontId="3" numFmtId="1" xfId="0" applyAlignment="1" applyBorder="1" applyFont="1" applyNumberFormat="1">
      <alignment horizontal="center" shrinkToFit="0" vertical="bottom" wrapText="0"/>
    </xf>
    <xf borderId="62" fillId="0" fontId="5" numFmtId="1" xfId="0" applyAlignment="1" applyBorder="1" applyFont="1" applyNumberFormat="1">
      <alignment horizontal="center" shrinkToFit="0" vertical="bottom" wrapText="0"/>
    </xf>
    <xf borderId="67" fillId="0" fontId="5" numFmtId="1" xfId="0" applyAlignment="1" applyBorder="1" applyFont="1" applyNumberFormat="1">
      <alignment horizontal="center" shrinkToFit="0" vertical="bottom" wrapText="0"/>
    </xf>
    <xf borderId="27" fillId="0" fontId="5" numFmtId="1" xfId="0" applyAlignment="1" applyBorder="1" applyFont="1" applyNumberFormat="1">
      <alignment horizontal="center" shrinkToFit="0" vertical="bottom" wrapText="0"/>
    </xf>
    <xf borderId="68" fillId="0" fontId="5" numFmtId="1" xfId="0" applyAlignment="1" applyBorder="1" applyFont="1" applyNumberFormat="1">
      <alignment horizontal="center" shrinkToFit="0" vertical="bottom" wrapText="0"/>
    </xf>
    <xf borderId="48" fillId="3" fontId="5" numFmtId="1" xfId="0" applyAlignment="1" applyBorder="1" applyFont="1" applyNumberFormat="1">
      <alignment horizontal="center" shrinkToFit="0" vertical="bottom" wrapText="0"/>
    </xf>
    <xf borderId="0" fillId="0" fontId="2" numFmtId="9" xfId="0" applyAlignment="1" applyFont="1" applyNumberFormat="1">
      <alignment horizontal="center" shrinkToFit="0" vertical="bottom" wrapText="0"/>
    </xf>
    <xf borderId="40" fillId="3" fontId="5" numFmtId="1" xfId="0" applyAlignment="1" applyBorder="1" applyFont="1" applyNumberFormat="1">
      <alignment horizontal="center" shrinkToFit="0" vertical="bottom" wrapText="0"/>
    </xf>
    <xf borderId="48" fillId="3" fontId="5" numFmtId="0" xfId="0" applyAlignment="1" applyBorder="1" applyFont="1">
      <alignment shrinkToFit="0" vertical="bottom" wrapText="0"/>
    </xf>
    <xf borderId="54" fillId="3" fontId="2" numFmtId="0" xfId="0" applyAlignment="1" applyBorder="1" applyFont="1">
      <alignment shrinkToFit="0" vertical="bottom" wrapText="0"/>
    </xf>
    <xf borderId="5" fillId="3" fontId="5" numFmtId="1" xfId="0" applyAlignment="1" applyBorder="1" applyFont="1" applyNumberFormat="1">
      <alignment horizontal="center" shrinkToFit="0" vertical="bottom" wrapText="0"/>
    </xf>
    <xf borderId="57" fillId="3" fontId="5" numFmtId="1" xfId="0" applyAlignment="1" applyBorder="1" applyFont="1" applyNumberFormat="1">
      <alignment horizontal="center" shrinkToFit="0" vertical="bottom" wrapText="0"/>
    </xf>
    <xf borderId="48" fillId="3" fontId="5" numFmtId="0" xfId="0" applyAlignment="1" applyBorder="1" applyFont="1">
      <alignment horizontal="left" shrinkToFit="0" vertical="bottom" wrapText="0"/>
    </xf>
    <xf borderId="31" fillId="3" fontId="2" numFmtId="0" xfId="0" applyAlignment="1" applyBorder="1" applyFont="1">
      <alignment shrinkToFit="0" vertical="bottom" wrapText="0"/>
    </xf>
    <xf borderId="69" fillId="3" fontId="5" numFmtId="1" xfId="0" applyAlignment="1" applyBorder="1" applyFont="1" applyNumberFormat="1">
      <alignment horizontal="center" shrinkToFit="0" vertical="bottom" wrapText="0"/>
    </xf>
    <xf borderId="70" fillId="3" fontId="5" numFmtId="1" xfId="0" applyAlignment="1" applyBorder="1" applyFont="1" applyNumberFormat="1">
      <alignment horizontal="center" shrinkToFit="0" vertical="bottom" wrapText="0"/>
    </xf>
    <xf borderId="71" fillId="3" fontId="5" numFmtId="1" xfId="0" applyAlignment="1" applyBorder="1" applyFont="1" applyNumberFormat="1">
      <alignment horizontal="center" shrinkToFit="0" vertical="bottom" wrapText="0"/>
    </xf>
    <xf borderId="48" fillId="3" fontId="2" numFmtId="0" xfId="0" applyAlignment="1" applyBorder="1" applyFont="1">
      <alignment horizontal="right" shrinkToFit="0" vertical="bottom" wrapText="0"/>
    </xf>
    <xf borderId="54" fillId="3" fontId="2" numFmtId="0" xfId="0" applyAlignment="1" applyBorder="1" applyFont="1">
      <alignment horizontal="right" shrinkToFit="0" vertical="bottom" wrapText="0"/>
    </xf>
    <xf borderId="72" fillId="3" fontId="6" numFmtId="165" xfId="0" applyAlignment="1" applyBorder="1" applyFont="1" applyNumberFormat="1">
      <alignment horizontal="center" shrinkToFit="0" vertical="bottom" wrapText="0"/>
    </xf>
    <xf borderId="73" fillId="3" fontId="6" numFmtId="165" xfId="0" applyAlignment="1" applyBorder="1" applyFont="1" applyNumberFormat="1">
      <alignment horizontal="center" shrinkToFit="0" vertical="bottom" wrapText="0"/>
    </xf>
    <xf borderId="5" fillId="3" fontId="6" numFmtId="165" xfId="0" applyAlignment="1" applyBorder="1" applyFont="1" applyNumberFormat="1">
      <alignment horizontal="center" shrinkToFit="0" vertical="bottom" wrapText="0"/>
    </xf>
    <xf borderId="40" fillId="3" fontId="6" numFmtId="165" xfId="0" applyAlignment="1" applyBorder="1" applyFont="1" applyNumberFormat="1">
      <alignment horizontal="center" shrinkToFit="0" vertical="bottom" wrapText="0"/>
    </xf>
    <xf borderId="0" fillId="0" fontId="3" numFmtId="165" xfId="0" applyAlignment="1" applyFont="1" applyNumberFormat="1">
      <alignment horizontal="center" shrinkToFit="0" vertical="bottom" wrapText="0"/>
    </xf>
    <xf borderId="0" fillId="0" fontId="2" numFmtId="165" xfId="0" applyAlignment="1" applyFont="1" applyNumberFormat="1">
      <alignment horizontal="left" shrinkToFit="0" vertical="bottom" wrapText="0"/>
    </xf>
    <xf borderId="74" fillId="0" fontId="5" numFmtId="0" xfId="0" applyAlignment="1" applyBorder="1" applyFont="1">
      <alignment horizontal="left" shrinkToFit="0" vertical="bottom" wrapText="0"/>
    </xf>
    <xf borderId="74" fillId="0" fontId="3" numFmtId="165" xfId="0" applyAlignment="1" applyBorder="1" applyFont="1" applyNumberFormat="1">
      <alignment horizontal="center" shrinkToFit="0" vertical="bottom" wrapText="0"/>
    </xf>
    <xf borderId="75" fillId="0" fontId="3" numFmtId="165" xfId="0" applyAlignment="1" applyBorder="1" applyFont="1" applyNumberFormat="1">
      <alignment horizontal="center" shrinkToFit="0" vertical="bottom" wrapText="0"/>
    </xf>
    <xf borderId="1" fillId="2" fontId="2" numFmtId="0" xfId="0" applyAlignment="1" applyBorder="1" applyFont="1">
      <alignment horizontal="center" shrinkToFit="0" vertical="bottom" wrapText="0"/>
    </xf>
    <xf borderId="76" fillId="4" fontId="5" numFmtId="0" xfId="0" applyAlignment="1" applyBorder="1" applyFill="1" applyFont="1">
      <alignment horizontal="left" shrinkToFit="0" vertical="bottom" wrapText="0"/>
    </xf>
    <xf borderId="76" fillId="4" fontId="5" numFmtId="1" xfId="0" applyAlignment="1" applyBorder="1" applyFont="1" applyNumberFormat="1">
      <alignment horizontal="center" shrinkToFit="0" vertical="bottom" wrapText="0"/>
    </xf>
    <xf borderId="48" fillId="4" fontId="2" numFmtId="0" xfId="0" applyAlignment="1" applyBorder="1" applyFont="1">
      <alignment shrinkToFit="0" vertical="bottom" wrapText="0"/>
    </xf>
    <xf borderId="5" fillId="4" fontId="5" numFmtId="1" xfId="0" applyAlignment="1" applyBorder="1" applyFont="1" applyNumberFormat="1">
      <alignment horizontal="center" shrinkToFit="0" vertical="bottom" wrapText="0"/>
    </xf>
    <xf borderId="74" fillId="0" fontId="2" numFmtId="165" xfId="0" applyAlignment="1" applyBorder="1" applyFont="1" applyNumberFormat="1">
      <alignment horizontal="center" shrinkToFit="0" vertical="bottom" wrapText="0"/>
    </xf>
    <xf borderId="1" fillId="2" fontId="2" numFmtId="1" xfId="0" applyAlignment="1" applyBorder="1" applyFont="1" applyNumberFormat="1">
      <alignment horizontal="center" shrinkToFit="0" vertical="bottom" wrapText="0"/>
    </xf>
    <xf borderId="75" fillId="0" fontId="5" numFmtId="0" xfId="0" applyAlignment="1" applyBorder="1" applyFont="1">
      <alignment horizontal="center" shrinkToFit="0" vertical="bottom" wrapText="0"/>
    </xf>
    <xf borderId="74" fillId="0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77" fillId="2" fontId="3" numFmtId="0" xfId="0" applyAlignment="1" applyBorder="1" applyFont="1">
      <alignment shrinkToFit="0" vertical="bottom" wrapText="0"/>
    </xf>
    <xf borderId="51" fillId="0" fontId="3" numFmtId="0" xfId="0" applyAlignment="1" applyBorder="1" applyFont="1">
      <alignment shrinkToFit="0" vertical="bottom" wrapText="0"/>
    </xf>
    <xf borderId="14" fillId="2" fontId="3" numFmtId="166" xfId="0" applyAlignment="1" applyBorder="1" applyFont="1" applyNumberFormat="1">
      <alignment horizontal="center" shrinkToFit="0" vertical="bottom" wrapText="0"/>
    </xf>
    <xf borderId="17" fillId="0" fontId="3" numFmtId="0" xfId="0" applyAlignment="1" applyBorder="1" applyFont="1">
      <alignment shrinkToFit="0" vertical="bottom" wrapText="0"/>
    </xf>
    <xf borderId="49" fillId="2" fontId="3" numFmtId="166" xfId="0" applyAlignment="1" applyBorder="1" applyFont="1" applyNumberFormat="1">
      <alignment horizontal="center" shrinkToFit="0" vertical="bottom" wrapText="0"/>
    </xf>
    <xf borderId="78" fillId="2" fontId="3" numFmtId="166" xfId="0" applyAlignment="1" applyBorder="1" applyFont="1" applyNumberFormat="1">
      <alignment horizontal="center" shrinkToFit="0" vertical="bottom" wrapText="0"/>
    </xf>
    <xf borderId="79" fillId="2" fontId="3" numFmtId="166" xfId="0" applyAlignment="1" applyBorder="1" applyFont="1" applyNumberFormat="1">
      <alignment horizontal="center" shrinkToFit="0" vertical="bottom" wrapText="0"/>
    </xf>
    <xf borderId="17" fillId="0" fontId="3" numFmtId="166" xfId="0" applyAlignment="1" applyBorder="1" applyFont="1" applyNumberFormat="1">
      <alignment horizontal="center" shrinkToFit="0" vertical="bottom" wrapText="0"/>
    </xf>
    <xf borderId="65" fillId="2" fontId="3" numFmtId="166" xfId="0" applyAlignment="1" applyBorder="1" applyFont="1" applyNumberFormat="1">
      <alignment horizontal="center" shrinkToFit="0" vertical="bottom" wrapText="0"/>
    </xf>
    <xf borderId="80" fillId="2" fontId="3" numFmtId="166" xfId="0" applyAlignment="1" applyBorder="1" applyFont="1" applyNumberFormat="1">
      <alignment horizontal="center" shrinkToFit="0" vertical="bottom" wrapText="0"/>
    </xf>
    <xf borderId="23" fillId="0" fontId="3" numFmtId="0" xfId="0" applyAlignment="1" applyBorder="1" applyFont="1">
      <alignment shrinkToFit="0" vertical="bottom" wrapText="0"/>
    </xf>
    <xf borderId="81" fillId="2" fontId="3" numFmtId="166" xfId="0" applyAlignment="1" applyBorder="1" applyFont="1" applyNumberFormat="1">
      <alignment horizontal="center" shrinkToFit="0" vertical="bottom" wrapText="0"/>
    </xf>
    <xf borderId="57" fillId="2" fontId="3" numFmtId="166" xfId="0" applyAlignment="1" applyBorder="1" applyFont="1" applyNumberFormat="1">
      <alignment horizontal="center" shrinkToFit="0" vertical="bottom" wrapText="0"/>
    </xf>
    <xf borderId="82" fillId="2" fontId="3" numFmtId="166" xfId="0" applyAlignment="1" applyBorder="1" applyFont="1" applyNumberFormat="1">
      <alignment horizontal="center" shrinkToFit="0" vertical="bottom" wrapText="0"/>
    </xf>
    <xf borderId="21" fillId="2" fontId="3" numFmtId="166" xfId="0" applyAlignment="1" applyBorder="1" applyFont="1" applyNumberFormat="1">
      <alignment horizontal="center" shrinkToFit="0" vertical="bottom" wrapText="0"/>
    </xf>
    <xf borderId="56" fillId="2" fontId="3" numFmtId="166" xfId="0" applyAlignment="1" applyBorder="1" applyFont="1" applyNumberFormat="1">
      <alignment horizontal="center" shrinkToFit="0" vertical="bottom" wrapText="0"/>
    </xf>
    <xf borderId="0" fillId="0" fontId="3" numFmtId="166" xfId="0" applyAlignment="1" applyFont="1" applyNumberFormat="1">
      <alignment horizontal="center" shrinkToFit="0" vertical="bottom" wrapText="0"/>
    </xf>
    <xf borderId="82" fillId="2" fontId="3" numFmtId="0" xfId="0" applyAlignment="1" applyBorder="1" applyFont="1">
      <alignment shrinkToFit="0" vertical="bottom" wrapText="0"/>
    </xf>
    <xf borderId="45" fillId="2" fontId="3" numFmtId="0" xfId="0" applyAlignment="1" applyBorder="1" applyFont="1">
      <alignment shrinkToFit="0" vertical="bottom" wrapText="0"/>
    </xf>
    <xf borderId="83" fillId="2" fontId="3" numFmtId="166" xfId="0" applyAlignment="1" applyBorder="1" applyFont="1" applyNumberFormat="1">
      <alignment horizontal="center" shrinkToFit="0" vertical="bottom" wrapText="0"/>
    </xf>
    <xf borderId="84" fillId="3" fontId="5" numFmtId="0" xfId="0" applyAlignment="1" applyBorder="1" applyFont="1">
      <alignment horizontal="center" shrinkToFit="0" vertical="bottom" wrapText="0"/>
    </xf>
    <xf borderId="85" fillId="3" fontId="3" numFmtId="166" xfId="0" applyAlignment="1" applyBorder="1" applyFont="1" applyNumberFormat="1">
      <alignment horizontal="center" shrinkToFit="0" vertical="bottom" wrapText="0"/>
    </xf>
    <xf borderId="86" fillId="3" fontId="3" numFmtId="166" xfId="0" applyAlignment="1" applyBorder="1" applyFont="1" applyNumberFormat="1">
      <alignment horizontal="center" shrinkToFit="0" vertical="bottom" wrapText="0"/>
    </xf>
    <xf borderId="87" fillId="3" fontId="3" numFmtId="166" xfId="0" applyAlignment="1" applyBorder="1" applyFont="1" applyNumberFormat="1">
      <alignment horizontal="center" shrinkToFit="0" vertical="bottom" wrapText="0"/>
    </xf>
    <xf borderId="10" fillId="3" fontId="3" numFmtId="166" xfId="0" applyAlignment="1" applyBorder="1" applyFont="1" applyNumberFormat="1">
      <alignment horizontal="center" shrinkToFit="0" vertical="bottom" wrapText="0"/>
    </xf>
    <xf borderId="88" fillId="0" fontId="5" numFmtId="0" xfId="0" applyAlignment="1" applyBorder="1" applyFont="1">
      <alignment horizontal="center" shrinkToFit="0" vertical="bottom" wrapText="0"/>
    </xf>
    <xf borderId="89" fillId="0" fontId="3" numFmtId="166" xfId="0" applyAlignment="1" applyBorder="1" applyFont="1" applyNumberFormat="1">
      <alignment shrinkToFit="0" vertical="bottom" wrapText="0"/>
    </xf>
    <xf borderId="90" fillId="0" fontId="3" numFmtId="166" xfId="0" applyAlignment="1" applyBorder="1" applyFont="1" applyNumberFormat="1">
      <alignment shrinkToFit="0" vertical="bottom" wrapText="0"/>
    </xf>
    <xf borderId="91" fillId="0" fontId="3" numFmtId="166" xfId="0" applyAlignment="1" applyBorder="1" applyFont="1" applyNumberFormat="1">
      <alignment shrinkToFit="0" vertical="bottom" wrapText="0"/>
    </xf>
    <xf borderId="88" fillId="0" fontId="3" numFmtId="166" xfId="0" applyAlignment="1" applyBorder="1" applyFont="1" applyNumberFormat="1">
      <alignment horizontal="center" shrinkToFit="0" vertical="bottom" wrapText="0"/>
    </xf>
    <xf borderId="15" fillId="2" fontId="2" numFmtId="0" xfId="0" applyAlignment="1" applyBorder="1" applyFont="1">
      <alignment horizontal="left" shrinkToFit="0" vertical="bottom" wrapText="0"/>
    </xf>
    <xf borderId="14" fillId="2" fontId="2" numFmtId="166" xfId="0" applyAlignment="1" applyBorder="1" applyFont="1" applyNumberFormat="1">
      <alignment horizontal="center" shrinkToFit="0" vertical="bottom" wrapText="0"/>
    </xf>
    <xf borderId="49" fillId="2" fontId="2" numFmtId="166" xfId="0" applyAlignment="1" applyBorder="1" applyFont="1" applyNumberFormat="1">
      <alignment horizontal="center" shrinkToFit="0" vertical="bottom" wrapText="0"/>
    </xf>
    <xf borderId="92" fillId="2" fontId="3" numFmtId="1" xfId="0" applyAlignment="1" applyBorder="1" applyFont="1" applyNumberFormat="1">
      <alignment horizontal="center" shrinkToFit="0" vertical="bottom" wrapText="0"/>
    </xf>
    <xf borderId="31" fillId="0" fontId="3" numFmtId="0" xfId="0" applyAlignment="1" applyBorder="1" applyFont="1">
      <alignment shrinkToFit="0" vertical="bottom" wrapText="0"/>
    </xf>
    <xf borderId="69" fillId="2" fontId="3" numFmtId="166" xfId="0" applyAlignment="1" applyBorder="1" applyFont="1" applyNumberFormat="1">
      <alignment horizontal="center" shrinkToFit="0" vertical="bottom" wrapText="0"/>
    </xf>
    <xf borderId="93" fillId="3" fontId="5" numFmtId="0" xfId="0" applyAlignment="1" applyBorder="1" applyFont="1">
      <alignment horizontal="center" shrinkToFit="0" vertical="bottom" wrapText="0"/>
    </xf>
    <xf borderId="12" fillId="0" fontId="2" numFmtId="0" xfId="0" applyAlignment="1" applyBorder="1" applyFont="1">
      <alignment horizontal="left" shrinkToFit="0" vertical="bottom" wrapText="0"/>
    </xf>
    <xf borderId="94" fillId="2" fontId="3" numFmtId="1" xfId="0" applyAlignment="1" applyBorder="1" applyFont="1" applyNumberFormat="1">
      <alignment horizontal="center" shrinkToFit="0" vertical="bottom" wrapText="0"/>
    </xf>
    <xf borderId="60" fillId="2" fontId="3" numFmtId="1" xfId="0" applyAlignment="1" applyBorder="1" applyFont="1" applyNumberFormat="1">
      <alignment horizontal="center" shrinkToFit="0" vertical="bottom" wrapText="0"/>
    </xf>
    <xf borderId="95" fillId="2" fontId="3" numFmtId="1" xfId="0" applyAlignment="1" applyBorder="1" applyFont="1" applyNumberFormat="1">
      <alignment horizontal="center" shrinkToFit="0" vertical="bottom" wrapText="0"/>
    </xf>
    <xf borderId="96" fillId="0" fontId="2" numFmtId="1" xfId="0" applyAlignment="1" applyBorder="1" applyFont="1" applyNumberFormat="1">
      <alignment horizontal="center" shrinkToFit="0" vertical="bottom" wrapText="0"/>
    </xf>
    <xf borderId="97" fillId="0" fontId="2" numFmtId="1" xfId="0" applyAlignment="1" applyBorder="1" applyFont="1" applyNumberFormat="1">
      <alignment horizontal="center" shrinkToFit="0" vertical="bottom" wrapText="0"/>
    </xf>
    <xf borderId="12" fillId="0" fontId="3" numFmtId="0" xfId="0" applyAlignment="1" applyBorder="1" applyFont="1">
      <alignment horizontal="left" shrinkToFit="0" vertical="bottom" wrapText="0"/>
    </xf>
    <xf borderId="13" fillId="0" fontId="2" numFmtId="1" xfId="0" applyAlignment="1" applyBorder="1" applyFont="1" applyNumberFormat="1">
      <alignment horizontal="center" shrinkToFit="0" vertical="bottom" wrapText="0"/>
    </xf>
    <xf borderId="96" fillId="0" fontId="3" numFmtId="1" xfId="0" applyAlignment="1" applyBorder="1" applyFont="1" applyNumberFormat="1">
      <alignment horizontal="center" shrinkToFit="0" vertical="bottom" wrapText="0"/>
    </xf>
    <xf borderId="97" fillId="0" fontId="3" numFmtId="1" xfId="0" applyAlignment="1" applyBorder="1" applyFont="1" applyNumberFormat="1">
      <alignment horizontal="center" shrinkToFit="0" vertical="bottom" wrapText="0"/>
    </xf>
    <xf borderId="65" fillId="2" fontId="3" numFmtId="1" xfId="0" applyAlignment="1" applyBorder="1" applyFont="1" applyNumberFormat="1">
      <alignment horizontal="center" shrinkToFit="0" vertical="bottom" wrapText="0"/>
    </xf>
    <xf borderId="28" fillId="0" fontId="3" numFmtId="0" xfId="0" applyAlignment="1" applyBorder="1" applyFont="1">
      <alignment horizontal="left" shrinkToFit="0" vertical="bottom" wrapText="0"/>
    </xf>
    <xf borderId="98" fillId="2" fontId="3" numFmtId="1" xfId="0" applyAlignment="1" applyBorder="1" applyFont="1" applyNumberFormat="1">
      <alignment horizontal="center" shrinkToFit="0" vertical="bottom" wrapText="0"/>
    </xf>
    <xf borderId="99" fillId="0" fontId="3" numFmtId="1" xfId="0" applyAlignment="1" applyBorder="1" applyFont="1" applyNumberFormat="1">
      <alignment horizontal="center" shrinkToFit="0" vertical="bottom" wrapText="0"/>
    </xf>
    <xf borderId="23" fillId="0" fontId="2" numFmtId="0" xfId="0" applyAlignment="1" applyBorder="1" applyFont="1">
      <alignment horizontal="left" shrinkToFit="0" vertical="bottom" wrapText="0"/>
    </xf>
    <xf borderId="84" fillId="3" fontId="3" numFmtId="1" xfId="0" applyAlignment="1" applyBorder="1" applyFont="1" applyNumberFormat="1">
      <alignment horizontal="center" shrinkToFit="0" vertical="bottom" wrapText="0"/>
    </xf>
    <xf borderId="100" fillId="3" fontId="3" numFmtId="1" xfId="0" applyAlignment="1" applyBorder="1" applyFont="1" applyNumberFormat="1">
      <alignment horizontal="center" shrinkToFit="0" vertical="bottom" wrapText="0"/>
    </xf>
    <xf borderId="10" fillId="3" fontId="3" numFmtId="1" xfId="0" applyAlignment="1" applyBorder="1" applyFont="1" applyNumberFormat="1">
      <alignment horizontal="center" shrinkToFit="0" vertical="bottom" wrapText="0"/>
    </xf>
    <xf borderId="101" fillId="2" fontId="3" numFmtId="0" xfId="0" applyAlignment="1" applyBorder="1" applyFont="1">
      <alignment shrinkToFit="0" vertical="bottom" wrapText="0"/>
    </xf>
    <xf borderId="53" fillId="2" fontId="3" numFmtId="1" xfId="0" applyAlignment="1" applyBorder="1" applyFont="1" applyNumberFormat="1">
      <alignment horizontal="center" shrinkToFit="0" vertical="bottom" wrapText="0"/>
    </xf>
    <xf borderId="102" fillId="0" fontId="3" numFmtId="0" xfId="0" applyAlignment="1" applyBorder="1" applyFont="1">
      <alignment shrinkToFit="0" vertical="bottom" wrapText="0"/>
    </xf>
    <xf borderId="57" fillId="0" fontId="3" numFmtId="1" xfId="0" applyAlignment="1" applyBorder="1" applyFont="1" applyNumberFormat="1">
      <alignment horizontal="center" shrinkToFit="0" vertical="bottom" wrapText="0"/>
    </xf>
    <xf borderId="23" fillId="0" fontId="3" numFmtId="0" xfId="0" applyAlignment="1" applyBorder="1" applyFont="1">
      <alignment horizontal="left" shrinkToFit="0" vertical="bottom" wrapText="0"/>
    </xf>
    <xf borderId="98" fillId="0" fontId="3" numFmtId="1" xfId="0" applyAlignment="1" applyBorder="1" applyFont="1" applyNumberFormat="1">
      <alignment horizontal="center" shrinkToFit="0" vertical="bottom" wrapText="0"/>
    </xf>
    <xf borderId="103" fillId="3" fontId="5" numFmtId="0" xfId="0" applyAlignment="1" applyBorder="1" applyFont="1">
      <alignment horizontal="center" shrinkToFit="0" vertical="bottom" wrapText="0"/>
    </xf>
    <xf borderId="103" fillId="3" fontId="3" numFmtId="1" xfId="0" applyAlignment="1" applyBorder="1" applyFont="1" applyNumberFormat="1">
      <alignment horizontal="center" shrinkToFit="0" vertical="bottom" wrapText="0"/>
    </xf>
    <xf borderId="38" fillId="3" fontId="3" numFmtId="1" xfId="0" applyAlignment="1" applyBorder="1" applyFont="1" applyNumberFormat="1">
      <alignment horizontal="center" shrinkToFit="0" vertical="bottom" wrapText="0"/>
    </xf>
    <xf borderId="104" fillId="3" fontId="3" numFmtId="1" xfId="0" applyAlignment="1" applyBorder="1" applyFont="1" applyNumberFormat="1">
      <alignment horizontal="center" shrinkToFit="0" vertical="bottom" wrapText="0"/>
    </xf>
    <xf borderId="0" fillId="0" fontId="3" numFmtId="166" xfId="0" applyAlignment="1" applyFont="1" applyNumberFormat="1">
      <alignment shrinkToFit="0" vertical="bottom" wrapText="0"/>
    </xf>
    <xf borderId="93" fillId="3" fontId="3" numFmtId="1" xfId="0" applyAlignment="1" applyBorder="1" applyFont="1" applyNumberFormat="1">
      <alignment horizontal="center" shrinkToFit="0" vertical="bottom" wrapText="0"/>
    </xf>
    <xf borderId="86" fillId="3" fontId="3" numFmtId="1" xfId="0" applyAlignment="1" applyBorder="1" applyFont="1" applyNumberFormat="1">
      <alignment horizontal="center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3" numFmtId="1" xfId="0" applyAlignment="1" applyFont="1" applyNumberFormat="1">
      <alignment horizontal="center" shrinkToFit="0" vertical="bottom" wrapText="0"/>
    </xf>
    <xf borderId="0" fillId="0" fontId="4" numFmtId="14" xfId="0" applyAlignment="1" applyFont="1" applyNumberFormat="1">
      <alignment horizontal="center" shrinkToFit="0" vertical="bottom" wrapText="0"/>
    </xf>
    <xf borderId="0" fillId="0" fontId="9" numFmtId="0" xfId="0" applyAlignment="1" applyFont="1">
      <alignment horizontal="center" shrinkToFit="0" vertical="bottom" wrapText="0"/>
    </xf>
    <xf borderId="105" fillId="0" fontId="5" numFmtId="0" xfId="0" applyAlignment="1" applyBorder="1" applyFont="1">
      <alignment horizontal="center" shrinkToFit="0" vertical="bottom" wrapText="0"/>
    </xf>
    <xf borderId="0" fillId="0" fontId="10" numFmtId="0" xfId="0" applyAlignment="1" applyFont="1">
      <alignment shrinkToFit="0" vertical="bottom" wrapText="0"/>
    </xf>
    <xf borderId="73" fillId="0" fontId="5" numFmtId="0" xfId="0" applyAlignment="1" applyBorder="1" applyFont="1">
      <alignment horizontal="center" shrinkToFit="0" vertical="bottom" wrapText="0"/>
    </xf>
    <xf borderId="0" fillId="0" fontId="11" numFmtId="0" xfId="0" applyFont="1"/>
    <xf borderId="106" fillId="0" fontId="5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0" fillId="0" fontId="2" numFmtId="164" xfId="0" applyAlignment="1" applyFont="1" applyNumberFormat="1">
      <alignment horizontal="left" shrinkToFit="0" vertical="bottom" wrapText="0"/>
    </xf>
    <xf borderId="40" fillId="0" fontId="5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40" fillId="0" fontId="10" numFmtId="0" xfId="0" applyAlignment="1" applyBorder="1" applyFont="1">
      <alignment horizontal="center" shrinkToFit="0" vertical="bottom" wrapText="0"/>
    </xf>
    <xf borderId="0" fillId="0" fontId="12" numFmtId="0" xfId="0" applyAlignment="1" applyFont="1">
      <alignment shrinkToFit="0" vertical="bottom" wrapText="0"/>
    </xf>
    <xf borderId="46" fillId="2" fontId="2" numFmtId="0" xfId="0" applyAlignment="1" applyBorder="1" applyFont="1">
      <alignment horizontal="center" shrinkToFit="0" vertical="bottom" wrapText="0"/>
    </xf>
    <xf borderId="9" fillId="0" fontId="13" numFmtId="0" xfId="0" applyAlignment="1" applyBorder="1" applyFont="1">
      <alignment horizontal="center" shrinkToFit="0" vertical="bottom" wrapText="0"/>
    </xf>
    <xf borderId="0" fillId="0" fontId="14" numFmtId="0" xfId="0" applyAlignment="1" applyFont="1">
      <alignment horizontal="left" shrinkToFit="0" vertical="bottom" wrapText="0"/>
    </xf>
    <xf borderId="100" fillId="2" fontId="2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07" fillId="2" fontId="2" numFmtId="0" xfId="0" applyAlignment="1" applyBorder="1" applyFont="1">
      <alignment horizontal="center" shrinkToFit="0" vertical="bottom" wrapText="0"/>
    </xf>
    <xf borderId="0" fillId="0" fontId="11" numFmtId="0" xfId="0" applyAlignment="1" applyFont="1">
      <alignment horizontal="center" shrinkToFit="0" vertical="bottom" wrapText="0"/>
    </xf>
    <xf borderId="108" fillId="0" fontId="15" numFmtId="17" xfId="0" applyAlignment="1" applyBorder="1" applyFont="1" applyNumberFormat="1">
      <alignment horizontal="center" shrinkToFit="0" vertical="bottom" wrapText="0"/>
    </xf>
    <xf borderId="40" fillId="0" fontId="15" numFmtId="0" xfId="0" applyAlignment="1" applyBorder="1" applyFont="1">
      <alignment horizontal="center" shrinkToFit="0" vertical="bottom" wrapText="0"/>
    </xf>
    <xf borderId="109" fillId="0" fontId="15" numFmtId="17" xfId="0" applyAlignment="1" applyBorder="1" applyFont="1" applyNumberFormat="1">
      <alignment horizontal="center" shrinkToFit="0" vertical="bottom" wrapText="0"/>
    </xf>
    <xf borderId="105" fillId="0" fontId="15" numFmtId="17" xfId="0" applyAlignment="1" applyBorder="1" applyFont="1" applyNumberFormat="1">
      <alignment horizontal="center" shrinkToFit="0" vertical="bottom" wrapText="0"/>
    </xf>
    <xf borderId="49" fillId="0" fontId="3" numFmtId="1" xfId="0" applyAlignment="1" applyBorder="1" applyFont="1" applyNumberFormat="1">
      <alignment horizontal="center" shrinkToFit="0" vertical="bottom" wrapText="0"/>
    </xf>
    <xf borderId="73" fillId="0" fontId="15" numFmtId="17" xfId="0" applyAlignment="1" applyBorder="1" applyFont="1" applyNumberFormat="1">
      <alignment horizontal="center" shrinkToFit="0" vertical="bottom" wrapText="0"/>
    </xf>
    <xf borderId="50" fillId="0" fontId="3" numFmtId="1" xfId="0" applyAlignment="1" applyBorder="1" applyFont="1" applyNumberFormat="1">
      <alignment horizontal="center" shrinkToFit="0" vertical="bottom" wrapText="0"/>
    </xf>
    <xf borderId="106" fillId="0" fontId="15" numFmtId="17" xfId="0" applyAlignment="1" applyBorder="1" applyFont="1" applyNumberFormat="1">
      <alignment horizontal="center" shrinkToFit="0" vertical="bottom" wrapText="0"/>
    </xf>
    <xf borderId="72" fillId="0" fontId="15" numFmtId="17" xfId="0" applyAlignment="1" applyBorder="1" applyFont="1" applyNumberFormat="1">
      <alignment horizontal="center" shrinkToFit="0" vertical="bottom" wrapText="0"/>
    </xf>
    <xf borderId="110" fillId="0" fontId="15" numFmtId="17" xfId="0" applyAlignment="1" applyBorder="1" applyFont="1" applyNumberFormat="1">
      <alignment horizontal="center" shrinkToFit="0" vertical="bottom" wrapText="0"/>
    </xf>
    <xf borderId="111" fillId="0" fontId="15" numFmtId="17" xfId="0" applyAlignment="1" applyBorder="1" applyFont="1" applyNumberFormat="1">
      <alignment horizontal="center" shrinkToFit="0" vertical="bottom" wrapText="0"/>
    </xf>
    <xf borderId="112" fillId="0" fontId="12" numFmtId="0" xfId="0" applyAlignment="1" applyBorder="1" applyFont="1">
      <alignment horizontal="center" shrinkToFit="0" vertical="bottom" wrapText="0"/>
    </xf>
    <xf borderId="40" fillId="0" fontId="13" numFmtId="0" xfId="0" applyAlignment="1" applyBorder="1" applyFont="1">
      <alignment horizontal="center" shrinkToFit="0" vertical="bottom" wrapText="0"/>
    </xf>
    <xf borderId="40" fillId="0" fontId="16" numFmtId="0" xfId="0" applyAlignment="1" applyBorder="1" applyFont="1">
      <alignment horizontal="center" shrinkToFit="0" vertical="bottom" wrapText="0"/>
    </xf>
    <xf borderId="2" fillId="0" fontId="11" numFmtId="0" xfId="0" applyAlignment="1" applyBorder="1" applyFont="1">
      <alignment shrinkToFit="0" vertical="bottom" wrapText="0"/>
    </xf>
    <xf borderId="97" fillId="0" fontId="11" numFmtId="10" xfId="0" applyAlignment="1" applyBorder="1" applyFont="1" applyNumberFormat="1">
      <alignment horizontal="center" shrinkToFit="0" vertical="bottom" wrapText="0"/>
    </xf>
    <xf borderId="113" fillId="0" fontId="11" numFmtId="9" xfId="0" applyAlignment="1" applyBorder="1" applyFont="1" applyNumberFormat="1">
      <alignment horizontal="center" shrinkToFit="0" vertical="bottom" wrapText="0"/>
    </xf>
    <xf borderId="28" fillId="0" fontId="3" numFmtId="0" xfId="0" applyAlignment="1" applyBorder="1" applyFont="1">
      <alignment shrinkToFit="0" vertical="bottom" wrapText="0"/>
    </xf>
    <xf borderId="113" fillId="0" fontId="11" numFmtId="10" xfId="0" applyAlignment="1" applyBorder="1" applyFont="1" applyNumberFormat="1">
      <alignment horizontal="center" shrinkToFit="0" vertical="bottom" wrapText="0"/>
    </xf>
    <xf borderId="32" fillId="0" fontId="11" numFmtId="1" xfId="0" applyAlignment="1" applyBorder="1" applyFont="1" applyNumberFormat="1">
      <alignment horizontal="center" shrinkToFit="0" vertical="bottom" wrapText="0"/>
    </xf>
    <xf borderId="114" fillId="0" fontId="3" numFmtId="1" xfId="0" applyAlignment="1" applyBorder="1" applyFont="1" applyNumberFormat="1">
      <alignment horizontal="center" shrinkToFit="0" vertical="bottom" wrapText="0"/>
    </xf>
    <xf borderId="34" fillId="0" fontId="11" numFmtId="1" xfId="0" applyAlignment="1" applyBorder="1" applyFont="1" applyNumberFormat="1">
      <alignment horizontal="center" shrinkToFit="0" vertical="bottom" wrapText="0"/>
    </xf>
    <xf borderId="115" fillId="0" fontId="11" numFmtId="10" xfId="0" applyAlignment="1" applyBorder="1" applyFont="1" applyNumberFormat="1">
      <alignment horizontal="center" shrinkToFit="0" vertical="bottom" wrapText="0"/>
    </xf>
    <xf borderId="12" fillId="0" fontId="12" numFmtId="10" xfId="0" applyAlignment="1" applyBorder="1" applyFont="1" applyNumberFormat="1">
      <alignment horizontal="center" shrinkToFit="0" vertical="bottom" wrapText="0"/>
    </xf>
    <xf borderId="37" fillId="0" fontId="11" numFmtId="1" xfId="0" applyAlignment="1" applyBorder="1" applyFont="1" applyNumberFormat="1">
      <alignment horizontal="center" shrinkToFit="0" vertical="bottom" wrapText="0"/>
    </xf>
    <xf borderId="93" fillId="3" fontId="5" numFmtId="1" xfId="0" applyAlignment="1" applyBorder="1" applyFont="1" applyNumberFormat="1">
      <alignment horizontal="center" shrinkToFit="0" vertical="bottom" wrapText="0"/>
    </xf>
    <xf borderId="116" fillId="0" fontId="11" numFmtId="1" xfId="0" applyAlignment="1" applyBorder="1" applyFont="1" applyNumberFormat="1">
      <alignment horizontal="center" shrinkToFit="0" vertical="bottom" wrapText="0"/>
    </xf>
    <xf borderId="100" fillId="3" fontId="5" numFmtId="1" xfId="0" applyAlignment="1" applyBorder="1" applyFont="1" applyNumberFormat="1">
      <alignment horizontal="center" shrinkToFit="0" vertical="bottom" wrapText="0"/>
    </xf>
    <xf borderId="117" fillId="0" fontId="11" numFmtId="1" xfId="0" applyAlignment="1" applyBorder="1" applyFont="1" applyNumberFormat="1">
      <alignment horizontal="center" shrinkToFit="0" vertical="bottom" wrapText="0"/>
    </xf>
    <xf borderId="43" fillId="3" fontId="5" numFmtId="1" xfId="0" applyAlignment="1" applyBorder="1" applyFont="1" applyNumberFormat="1">
      <alignment horizontal="center" shrinkToFit="0" vertical="bottom" wrapText="0"/>
    </xf>
    <xf borderId="13" fillId="0" fontId="11" numFmtId="0" xfId="0" applyAlignment="1" applyBorder="1" applyFont="1">
      <alignment horizontal="left" shrinkToFit="0" vertical="bottom" wrapText="0"/>
    </xf>
    <xf borderId="97" fillId="0" fontId="11" numFmtId="1" xfId="0" applyAlignment="1" applyBorder="1" applyFont="1" applyNumberFormat="1">
      <alignment horizontal="center" shrinkToFit="0" vertical="bottom" wrapText="0"/>
    </xf>
    <xf borderId="39" fillId="0" fontId="11" numFmtId="1" xfId="0" applyAlignment="1" applyBorder="1" applyFont="1" applyNumberFormat="1">
      <alignment horizontal="center" shrinkToFit="0" vertical="bottom" wrapText="0"/>
    </xf>
    <xf borderId="17" fillId="0" fontId="11" numFmtId="0" xfId="0" applyAlignment="1" applyBorder="1" applyFont="1">
      <alignment shrinkToFit="0" vertical="bottom" wrapText="0"/>
    </xf>
    <xf borderId="88" fillId="0" fontId="3" numFmtId="0" xfId="0" applyAlignment="1" applyBorder="1" applyFont="1">
      <alignment horizontal="center" shrinkToFit="0" vertical="bottom" wrapText="0"/>
    </xf>
    <xf borderId="73" fillId="0" fontId="3" numFmtId="0" xfId="0" applyAlignment="1" applyBorder="1" applyFont="1">
      <alignment horizontal="center" shrinkToFit="0" vertical="bottom" wrapText="0"/>
    </xf>
    <xf borderId="118" fillId="0" fontId="3" numFmtId="0" xfId="0" applyAlignment="1" applyBorder="1" applyFont="1">
      <alignment horizontal="center" shrinkToFit="0" vertical="bottom" wrapText="0"/>
    </xf>
    <xf borderId="49" fillId="0" fontId="11" numFmtId="1" xfId="0" applyAlignment="1" applyBorder="1" applyFont="1" applyNumberFormat="1">
      <alignment horizontal="center" shrinkToFit="0" vertical="bottom" wrapText="0"/>
    </xf>
    <xf borderId="12" fillId="0" fontId="12" numFmtId="1" xfId="0" applyAlignment="1" applyBorder="1" applyFont="1" applyNumberFormat="1">
      <alignment horizontal="center" shrinkToFit="0" vertical="bottom" wrapText="0"/>
    </xf>
    <xf borderId="17" fillId="0" fontId="2" numFmtId="0" xfId="0" applyAlignment="1" applyBorder="1" applyFont="1">
      <alignment horizontal="left" shrinkToFit="0" vertical="bottom" wrapText="0"/>
    </xf>
    <xf borderId="119" fillId="2" fontId="11" numFmtId="1" xfId="0" applyAlignment="1" applyBorder="1" applyFont="1" applyNumberFormat="1">
      <alignment horizontal="center" shrinkToFit="0" vertical="bottom" wrapText="0"/>
    </xf>
    <xf borderId="120" fillId="0" fontId="11" numFmtId="1" xfId="0" applyAlignment="1" applyBorder="1" applyFont="1" applyNumberFormat="1">
      <alignment horizontal="center" shrinkToFit="0" vertical="bottom" wrapText="0"/>
    </xf>
    <xf borderId="27" fillId="0" fontId="11" numFmtId="0" xfId="0" applyAlignment="1" applyBorder="1" applyFont="1">
      <alignment horizontal="left" shrinkToFit="0" vertical="bottom" wrapText="0"/>
    </xf>
    <xf borderId="51" fillId="0" fontId="3" numFmtId="0" xfId="0" applyAlignment="1" applyBorder="1" applyFont="1">
      <alignment horizontal="center" shrinkToFit="0" vertical="bottom" wrapText="0"/>
    </xf>
    <xf borderId="62" fillId="0" fontId="11" numFmtId="1" xfId="0" applyAlignment="1" applyBorder="1" applyFont="1" applyNumberFormat="1">
      <alignment horizontal="center" shrinkToFit="0" vertical="bottom" wrapText="0"/>
    </xf>
    <xf borderId="14" fillId="0" fontId="11" numFmtId="1" xfId="0" applyAlignment="1" applyBorder="1" applyFont="1" applyNumberFormat="1">
      <alignment horizontal="center" shrinkToFit="0" vertical="bottom" wrapText="0"/>
    </xf>
    <xf borderId="49" fillId="0" fontId="3" numFmtId="0" xfId="0" applyAlignment="1" applyBorder="1" applyFont="1">
      <alignment horizontal="center" shrinkToFit="0" vertical="bottom" wrapText="0"/>
    </xf>
    <xf borderId="121" fillId="0" fontId="3" numFmtId="0" xfId="0" applyAlignment="1" applyBorder="1" applyFont="1">
      <alignment horizontal="center" shrinkToFit="0" vertical="bottom" wrapText="0"/>
    </xf>
    <xf borderId="102" fillId="0" fontId="11" numFmtId="1" xfId="0" applyAlignment="1" applyBorder="1" applyFont="1" applyNumberFormat="1">
      <alignment horizontal="center" shrinkToFit="0" vertical="bottom" wrapText="0"/>
    </xf>
    <xf borderId="50" fillId="0" fontId="11" numFmtId="1" xfId="0" applyAlignment="1" applyBorder="1" applyFont="1" applyNumberFormat="1">
      <alignment horizontal="center" shrinkToFit="0" vertical="bottom" wrapText="0"/>
    </xf>
    <xf borderId="119" fillId="2" fontId="16" numFmtId="10" xfId="0" applyAlignment="1" applyBorder="1" applyFont="1" applyNumberFormat="1">
      <alignment horizontal="center" shrinkToFit="0" vertical="bottom" wrapText="0"/>
    </xf>
    <xf borderId="16" fillId="0" fontId="11" numFmtId="1" xfId="0" applyAlignment="1" applyBorder="1" applyFont="1" applyNumberFormat="1">
      <alignment horizontal="center" shrinkToFit="0" vertical="bottom" wrapText="0"/>
    </xf>
    <xf borderId="10" fillId="3" fontId="15" numFmtId="0" xfId="0" applyAlignment="1" applyBorder="1" applyFont="1">
      <alignment horizontal="center" shrinkToFit="0" vertical="bottom" wrapText="0"/>
    </xf>
    <xf borderId="6" fillId="0" fontId="3" numFmtId="1" xfId="0" applyAlignment="1" applyBorder="1" applyFont="1" applyNumberFormat="1">
      <alignment horizontal="center" shrinkToFit="0" vertical="bottom" wrapText="0"/>
    </xf>
    <xf borderId="13" fillId="0" fontId="11" numFmtId="1" xfId="0" applyAlignment="1" applyBorder="1" applyFont="1" applyNumberFormat="1">
      <alignment horizontal="center" shrinkToFit="0" vertical="bottom" wrapText="0"/>
    </xf>
    <xf borderId="122" fillId="3" fontId="15" numFmtId="1" xfId="0" applyAlignment="1" applyBorder="1" applyFont="1" applyNumberFormat="1">
      <alignment horizontal="center" shrinkToFit="0" vertical="bottom" wrapText="0"/>
    </xf>
    <xf borderId="8" fillId="0" fontId="3" numFmtId="1" xfId="0" applyAlignment="1" applyBorder="1" applyFont="1" applyNumberFormat="1">
      <alignment horizontal="center" shrinkToFit="0" vertical="bottom" wrapText="0"/>
    </xf>
    <xf borderId="22" fillId="0" fontId="11" numFmtId="0" xfId="0" applyAlignment="1" applyBorder="1" applyFont="1">
      <alignment shrinkToFit="0" vertical="bottom" wrapText="0"/>
    </xf>
    <xf borderId="105" fillId="0" fontId="5" numFmtId="1" xfId="0" applyAlignment="1" applyBorder="1" applyFont="1" applyNumberFormat="1">
      <alignment horizontal="center" shrinkToFit="0" vertical="bottom" wrapText="0"/>
    </xf>
    <xf borderId="65" fillId="0" fontId="11" numFmtId="1" xfId="0" applyAlignment="1" applyBorder="1" applyFont="1" applyNumberFormat="1">
      <alignment horizontal="center" shrinkToFit="0" vertical="bottom" wrapText="0"/>
    </xf>
    <xf borderId="73" fillId="0" fontId="5" numFmtId="1" xfId="0" applyAlignment="1" applyBorder="1" applyFont="1" applyNumberFormat="1">
      <alignment horizontal="center" shrinkToFit="0" vertical="bottom" wrapText="0"/>
    </xf>
    <xf borderId="57" fillId="0" fontId="11" numFmtId="1" xfId="0" applyAlignment="1" applyBorder="1" applyFont="1" applyNumberFormat="1">
      <alignment horizontal="center" shrinkToFit="0" vertical="bottom" wrapText="0"/>
    </xf>
    <xf borderId="106" fillId="0" fontId="5" numFmtId="1" xfId="0" applyAlignment="1" applyBorder="1" applyFont="1" applyNumberFormat="1">
      <alignment horizontal="center" shrinkToFit="0" vertical="bottom" wrapText="0"/>
    </xf>
    <xf borderId="123" fillId="3" fontId="15" numFmtId="1" xfId="0" applyAlignment="1" applyBorder="1" applyFont="1" applyNumberFormat="1">
      <alignment horizontal="center" shrinkToFit="0" vertical="bottom" wrapText="0"/>
    </xf>
    <xf borderId="113" fillId="0" fontId="3" numFmtId="1" xfId="0" applyAlignment="1" applyBorder="1" applyFont="1" applyNumberFormat="1">
      <alignment horizontal="center" shrinkToFit="0" vertical="bottom" wrapText="0"/>
    </xf>
    <xf borderId="31" fillId="3" fontId="16" numFmtId="1" xfId="0" applyAlignment="1" applyBorder="1" applyFont="1" applyNumberFormat="1">
      <alignment horizontal="center" shrinkToFit="0" vertical="bottom" wrapText="0"/>
    </xf>
    <xf borderId="59" fillId="0" fontId="11" numFmtId="1" xfId="0" applyAlignment="1" applyBorder="1" applyFont="1" applyNumberFormat="1">
      <alignment horizontal="center" shrinkToFit="0" vertical="bottom" wrapText="0"/>
    </xf>
    <xf borderId="124" fillId="0" fontId="11" numFmtId="1" xfId="0" applyAlignment="1" applyBorder="1" applyFont="1" applyNumberFormat="1">
      <alignment horizontal="center" shrinkToFit="0" vertical="bottom" wrapText="0"/>
    </xf>
    <xf borderId="40" fillId="3" fontId="15" numFmtId="0" xfId="0" applyAlignment="1" applyBorder="1" applyFont="1">
      <alignment horizontal="center" shrinkToFit="0" vertical="bottom" wrapText="0"/>
    </xf>
    <xf borderId="125" fillId="0" fontId="3" numFmtId="1" xfId="0" applyAlignment="1" applyBorder="1" applyFont="1" applyNumberFormat="1">
      <alignment horizontal="center" shrinkToFit="0" vertical="bottom" wrapText="0"/>
    </xf>
    <xf borderId="72" fillId="3" fontId="15" numFmtId="1" xfId="0" applyAlignment="1" applyBorder="1" applyFont="1" applyNumberFormat="1">
      <alignment horizontal="center" shrinkToFit="0" vertical="bottom" wrapText="0"/>
    </xf>
    <xf borderId="98" fillId="0" fontId="11" numFmtId="1" xfId="0" applyAlignment="1" applyBorder="1" applyFont="1" applyNumberFormat="1">
      <alignment horizontal="center" shrinkToFit="0" vertical="bottom" wrapText="0"/>
    </xf>
    <xf borderId="64" fillId="0" fontId="11" numFmtId="1" xfId="0" applyAlignment="1" applyBorder="1" applyFont="1" applyNumberFormat="1">
      <alignment horizontal="center" shrinkToFit="0" vertical="bottom" wrapText="0"/>
    </xf>
    <xf borderId="22" fillId="0" fontId="11" numFmtId="1" xfId="0" applyAlignment="1" applyBorder="1" applyFont="1" applyNumberFormat="1">
      <alignment horizontal="center" shrinkToFit="0" vertical="bottom" wrapText="0"/>
    </xf>
    <xf borderId="31" fillId="0" fontId="11" numFmtId="0" xfId="0" applyAlignment="1" applyBorder="1" applyFont="1">
      <alignment shrinkToFit="0" vertical="bottom" wrapText="0"/>
    </xf>
    <xf borderId="126" fillId="3" fontId="15" numFmtId="1" xfId="0" applyAlignment="1" applyBorder="1" applyFont="1" applyNumberFormat="1">
      <alignment horizontal="center" shrinkToFit="0" vertical="bottom" wrapText="0"/>
    </xf>
    <xf borderId="45" fillId="3" fontId="16" numFmtId="166" xfId="0" applyAlignment="1" applyBorder="1" applyFont="1" applyNumberFormat="1">
      <alignment horizontal="center" shrinkToFit="0" vertical="bottom" wrapText="0"/>
    </xf>
    <xf borderId="3" fillId="0" fontId="5" numFmtId="1" xfId="0" applyAlignment="1" applyBorder="1" applyFont="1" applyNumberFormat="1">
      <alignment horizontal="center" shrinkToFit="0" vertical="bottom" wrapText="0"/>
    </xf>
    <xf borderId="6" fillId="0" fontId="11" numFmtId="1" xfId="0" applyAlignment="1" applyBorder="1" applyFont="1" applyNumberFormat="1">
      <alignment shrinkToFit="0" vertical="bottom" wrapText="0"/>
    </xf>
    <xf borderId="109" fillId="0" fontId="5" numFmtId="1" xfId="0" applyAlignment="1" applyBorder="1" applyFont="1" applyNumberFormat="1">
      <alignment horizontal="center" shrinkToFit="0" vertical="bottom" wrapText="0"/>
    </xf>
    <xf borderId="59" fillId="0" fontId="15" numFmtId="0" xfId="0" applyAlignment="1" applyBorder="1" applyFont="1">
      <alignment horizontal="center" shrinkToFit="0" vertical="bottom" wrapText="0"/>
    </xf>
    <xf borderId="127" fillId="0" fontId="5" numFmtId="1" xfId="0" applyAlignment="1" applyBorder="1" applyFont="1" applyNumberFormat="1">
      <alignment horizontal="center" shrinkToFit="0" vertical="bottom" wrapText="0"/>
    </xf>
    <xf borderId="7" fillId="2" fontId="11" numFmtId="1" xfId="0" applyAlignment="1" applyBorder="1" applyFont="1" applyNumberFormat="1">
      <alignment horizontal="center" shrinkToFit="0" vertical="bottom" wrapText="0"/>
    </xf>
    <xf borderId="10" fillId="3" fontId="5" numFmtId="0" xfId="0" applyAlignment="1" applyBorder="1" applyFont="1">
      <alignment shrinkToFit="0" vertical="bottom" wrapText="0"/>
    </xf>
    <xf borderId="67" fillId="0" fontId="15" numFmtId="1" xfId="0" applyAlignment="1" applyBorder="1" applyFont="1" applyNumberFormat="1">
      <alignment horizontal="center" shrinkToFit="0" vertical="bottom" wrapText="0"/>
    </xf>
    <xf borderId="46" fillId="3" fontId="5" numFmtId="1" xfId="0" applyAlignment="1" applyBorder="1" applyFont="1" applyNumberFormat="1">
      <alignment horizontal="center" shrinkToFit="0" vertical="bottom" wrapText="0"/>
    </xf>
    <xf borderId="0" fillId="0" fontId="15" numFmtId="1" xfId="0" applyAlignment="1" applyFont="1" applyNumberFormat="1">
      <alignment horizontal="center" shrinkToFit="0" vertical="bottom" wrapText="0"/>
    </xf>
    <xf borderId="58" fillId="0" fontId="11" numFmtId="1" xfId="0" applyAlignment="1" applyBorder="1" applyFont="1" applyNumberFormat="1">
      <alignment horizontal="center" shrinkToFit="0" vertical="bottom" wrapText="0"/>
    </xf>
    <xf borderId="6" fillId="0" fontId="11" numFmtId="1" xfId="0" applyAlignment="1" applyBorder="1" applyFont="1" applyNumberFormat="1">
      <alignment horizontal="center" shrinkToFit="0" vertical="bottom" wrapText="0"/>
    </xf>
    <xf borderId="7" fillId="0" fontId="11" numFmtId="1" xfId="0" applyAlignment="1" applyBorder="1" applyFont="1" applyNumberFormat="1">
      <alignment horizontal="center" shrinkToFit="0" vertical="bottom" wrapText="0"/>
    </xf>
    <xf borderId="8" fillId="0" fontId="11" numFmtId="1" xfId="0" applyAlignment="1" applyBorder="1" applyFont="1" applyNumberFormat="1">
      <alignment horizontal="center" shrinkToFit="0" vertical="bottom" wrapText="0"/>
    </xf>
    <xf borderId="61" fillId="0" fontId="11" numFmtId="1" xfId="0" applyAlignment="1" applyBorder="1" applyFont="1" applyNumberFormat="1">
      <alignment horizontal="center" shrinkToFit="0" vertical="bottom" wrapText="0"/>
    </xf>
    <xf borderId="107" fillId="3" fontId="5" numFmtId="1" xfId="0" applyAlignment="1" applyBorder="1" applyFont="1" applyNumberFormat="1">
      <alignment horizontal="center" shrinkToFit="0" vertical="bottom" wrapText="0"/>
    </xf>
    <xf borderId="76" fillId="4" fontId="16" numFmtId="166" xfId="0" applyAlignment="1" applyBorder="1" applyFont="1" applyNumberFormat="1">
      <alignment horizontal="center" shrinkToFit="0" vertical="bottom" wrapText="0"/>
    </xf>
    <xf borderId="40" fillId="3" fontId="5" numFmtId="0" xfId="0" applyAlignment="1" applyBorder="1" applyFont="1">
      <alignment shrinkToFit="0" vertical="bottom" wrapText="0"/>
    </xf>
    <xf borderId="128" fillId="0" fontId="11" numFmtId="1" xfId="0" applyAlignment="1" applyBorder="1" applyFont="1" applyNumberFormat="1">
      <alignment horizontal="center" shrinkToFit="0" vertical="bottom" wrapText="0"/>
    </xf>
    <xf borderId="105" fillId="3" fontId="5" numFmtId="1" xfId="0" applyAlignment="1" applyBorder="1" applyFont="1" applyNumberFormat="1">
      <alignment horizontal="center" shrinkToFit="0" vertical="bottom" wrapText="0"/>
    </xf>
    <xf borderId="31" fillId="0" fontId="11" numFmtId="1" xfId="0" applyAlignment="1" applyBorder="1" applyFont="1" applyNumberFormat="1">
      <alignment horizontal="center" shrinkToFit="0" vertical="bottom" wrapText="0"/>
    </xf>
    <xf borderId="40" fillId="2" fontId="13" numFmtId="1" xfId="0" applyAlignment="1" applyBorder="1" applyFont="1" applyNumberFormat="1">
      <alignment horizontal="center" shrinkToFit="0" vertical="bottom" wrapText="0"/>
    </xf>
    <xf borderId="129" fillId="0" fontId="15" numFmtId="0" xfId="0" applyAlignment="1" applyBorder="1" applyFont="1">
      <alignment shrinkToFit="0" vertical="bottom" wrapText="0"/>
    </xf>
    <xf borderId="73" fillId="3" fontId="5" numFmtId="1" xfId="0" applyAlignment="1" applyBorder="1" applyFont="1" applyNumberFormat="1">
      <alignment horizontal="center" shrinkToFit="0" vertical="bottom" wrapText="0"/>
    </xf>
    <xf borderId="130" fillId="0" fontId="11" numFmtId="1" xfId="0" applyAlignment="1" applyBorder="1" applyFont="1" applyNumberFormat="1">
      <alignment horizontal="center" shrinkToFit="0" vertical="bottom" wrapText="0"/>
    </xf>
    <xf borderId="106" fillId="3" fontId="5" numFmtId="1" xfId="0" applyAlignment="1" applyBorder="1" applyFont="1" applyNumberFormat="1">
      <alignment horizontal="center" shrinkToFit="0" vertical="bottom" wrapText="0"/>
    </xf>
    <xf borderId="32" fillId="0" fontId="15" numFmtId="1" xfId="0" applyAlignment="1" applyBorder="1" applyFont="1" applyNumberFormat="1">
      <alignment horizontal="center" shrinkToFit="0" vertical="bottom" wrapText="0"/>
    </xf>
    <xf borderId="34" fillId="0" fontId="15" numFmtId="1" xfId="0" applyAlignment="1" applyBorder="1" applyFont="1" applyNumberFormat="1">
      <alignment horizontal="center" shrinkToFit="0" vertical="bottom" wrapText="0"/>
    </xf>
    <xf borderId="40" fillId="3" fontId="2" numFmtId="0" xfId="0" applyAlignment="1" applyBorder="1" applyFont="1">
      <alignment horizontal="right" shrinkToFit="0" vertical="bottom" wrapText="0"/>
    </xf>
    <xf borderId="131" fillId="0" fontId="11" numFmtId="1" xfId="0" applyAlignment="1" applyBorder="1" applyFont="1" applyNumberFormat="1">
      <alignment horizontal="center" shrinkToFit="0" vertical="bottom" wrapText="0"/>
    </xf>
    <xf borderId="105" fillId="3" fontId="6" numFmtId="165" xfId="0" applyAlignment="1" applyBorder="1" applyFont="1" applyNumberFormat="1">
      <alignment horizontal="center" shrinkToFit="0" vertical="bottom" wrapText="0"/>
    </xf>
    <xf borderId="117" fillId="0" fontId="15" numFmtId="1" xfId="0" applyAlignment="1" applyBorder="1" applyFont="1" applyNumberFormat="1">
      <alignment horizontal="center" shrinkToFit="0" vertical="bottom" wrapText="0"/>
    </xf>
    <xf borderId="63" fillId="0" fontId="11" numFmtId="0" xfId="0" applyAlignment="1" applyBorder="1" applyFont="1">
      <alignment shrinkToFit="0" vertical="bottom" wrapText="0"/>
    </xf>
    <xf borderId="44" fillId="0" fontId="11" numFmtId="0" xfId="0" applyAlignment="1" applyBorder="1" applyFont="1">
      <alignment shrinkToFit="0" vertical="bottom" wrapText="0"/>
    </xf>
    <xf borderId="132" fillId="0" fontId="11" numFmtId="1" xfId="0" applyAlignment="1" applyBorder="1" applyFont="1" applyNumberFormat="1">
      <alignment horizontal="center" shrinkToFit="0" vertical="bottom" wrapText="0"/>
    </xf>
    <xf borderId="106" fillId="3" fontId="6" numFmtId="165" xfId="0" applyAlignment="1" applyBorder="1" applyFont="1" applyNumberFormat="1">
      <alignment horizontal="center" shrinkToFit="0" vertical="bottom" wrapText="0"/>
    </xf>
    <xf borderId="133" fillId="0" fontId="11" numFmtId="1" xfId="0" applyAlignment="1" applyBorder="1" applyFont="1" applyNumberFormat="1">
      <alignment horizontal="center" shrinkToFit="0" vertical="bottom" wrapText="0"/>
    </xf>
    <xf borderId="74" fillId="0" fontId="5" numFmtId="0" xfId="0" applyAlignment="1" applyBorder="1" applyFont="1">
      <alignment shrinkToFit="0" vertical="bottom" wrapText="0"/>
    </xf>
    <xf borderId="134" fillId="0" fontId="11" numFmtId="1" xfId="0" applyAlignment="1" applyBorder="1" applyFont="1" applyNumberFormat="1">
      <alignment horizontal="center" shrinkToFit="0" vertical="bottom" wrapText="0"/>
    </xf>
    <xf borderId="89" fillId="0" fontId="5" numFmtId="1" xfId="0" applyAlignment="1" applyBorder="1" applyFont="1" applyNumberFormat="1">
      <alignment horizontal="center" shrinkToFit="0" vertical="bottom" wrapText="0"/>
    </xf>
    <xf borderId="90" fillId="0" fontId="5" numFmtId="1" xfId="0" applyAlignment="1" applyBorder="1" applyFont="1" applyNumberFormat="1">
      <alignment horizontal="center" shrinkToFit="0" vertical="bottom" wrapText="0"/>
    </xf>
    <xf borderId="135" fillId="0" fontId="11" numFmtId="1" xfId="0" applyAlignment="1" applyBorder="1" applyFont="1" applyNumberFormat="1">
      <alignment horizontal="center" shrinkToFit="0" vertical="bottom" wrapText="0"/>
    </xf>
    <xf borderId="0" fillId="0" fontId="5" numFmtId="1" xfId="0" applyAlignment="1" applyFont="1" applyNumberFormat="1">
      <alignment horizontal="center" shrinkToFit="0" vertical="bottom" wrapText="0"/>
    </xf>
    <xf borderId="93" fillId="3" fontId="13" numFmtId="0" xfId="0" applyAlignment="1" applyBorder="1" applyFont="1">
      <alignment shrinkToFit="0" vertical="bottom" wrapText="0"/>
    </xf>
    <xf borderId="17" fillId="0" fontId="11" numFmtId="1" xfId="0" applyAlignment="1" applyBorder="1" applyFont="1" applyNumberFormat="1">
      <alignment horizontal="center" shrinkToFit="0" vertical="bottom" wrapText="0"/>
    </xf>
    <xf borderId="40" fillId="4" fontId="5" numFmtId="0" xfId="0" applyAlignment="1" applyBorder="1" applyFont="1">
      <alignment horizontal="left" shrinkToFit="0" vertical="bottom" wrapText="0"/>
    </xf>
    <xf borderId="46" fillId="3" fontId="13" numFmtId="1" xfId="0" applyAlignment="1" applyBorder="1" applyFont="1" applyNumberFormat="1">
      <alignment horizontal="center" shrinkToFit="0" vertical="bottom" wrapText="0"/>
    </xf>
    <xf borderId="100" fillId="3" fontId="13" numFmtId="1" xfId="0" applyAlignment="1" applyBorder="1" applyFont="1" applyNumberFormat="1">
      <alignment horizontal="center" shrinkToFit="0" vertical="bottom" wrapText="0"/>
    </xf>
    <xf borderId="136" fillId="3" fontId="13" numFmtId="1" xfId="0" applyAlignment="1" applyBorder="1" applyFont="1" applyNumberFormat="1">
      <alignment horizontal="center" shrinkToFit="0" vertical="bottom" wrapText="0"/>
    </xf>
    <xf borderId="72" fillId="4" fontId="5" numFmtId="1" xfId="0" applyAlignment="1" applyBorder="1" applyFont="1" applyNumberFormat="1">
      <alignment horizontal="center" shrinkToFit="0" vertical="bottom" wrapText="0"/>
    </xf>
    <xf borderId="107" fillId="3" fontId="13" numFmtId="1" xfId="0" applyAlignment="1" applyBorder="1" applyFont="1" applyNumberFormat="1">
      <alignment horizontal="center" shrinkToFit="0" vertical="bottom" wrapText="0"/>
    </xf>
    <xf borderId="23" fillId="0" fontId="12" numFmtId="1" xfId="0" applyAlignment="1" applyBorder="1" applyFont="1" applyNumberFormat="1">
      <alignment horizontal="center" shrinkToFit="0" vertical="bottom" wrapText="0"/>
    </xf>
    <xf borderId="22" fillId="2" fontId="11" numFmtId="1" xfId="0" applyAlignment="1" applyBorder="1" applyFont="1" applyNumberFormat="1">
      <alignment horizontal="center" shrinkToFit="0" vertical="bottom" wrapText="0"/>
    </xf>
    <xf borderId="59" fillId="0" fontId="11" numFmtId="0" xfId="0" applyAlignment="1" applyBorder="1" applyFont="1">
      <alignment horizontal="left" shrinkToFit="0" vertical="bottom" wrapText="0"/>
    </xf>
    <xf borderId="47" fillId="3" fontId="13" numFmtId="1" xfId="0" applyAlignment="1" applyBorder="1" applyFont="1" applyNumberFormat="1">
      <alignment horizontal="center" shrinkToFit="0" vertical="bottom" wrapText="0"/>
    </xf>
    <xf borderId="126" fillId="4" fontId="5" numFmtId="1" xfId="0" applyAlignment="1" applyBorder="1" applyFont="1" applyNumberFormat="1">
      <alignment horizontal="center" shrinkToFit="0" vertical="bottom" wrapText="0"/>
    </xf>
    <xf borderId="2" fillId="0" fontId="3" numFmtId="1" xfId="0" applyAlignment="1" applyBorder="1" applyFont="1" applyNumberFormat="1">
      <alignment horizontal="center" shrinkToFit="0" vertical="bottom" wrapText="0"/>
    </xf>
    <xf borderId="10" fillId="3" fontId="13" numFmtId="1" xfId="0" applyAlignment="1" applyBorder="1" applyFont="1" applyNumberFormat="1">
      <alignment horizontal="center" shrinkToFit="0" vertical="bottom" wrapText="0"/>
    </xf>
    <xf borderId="2" fillId="0" fontId="13" numFmtId="0" xfId="0" applyAlignment="1" applyBorder="1" applyFont="1">
      <alignment shrinkToFit="0" vertical="bottom" wrapText="0"/>
    </xf>
    <xf borderId="0" fillId="0" fontId="13" numFmtId="1" xfId="0" applyAlignment="1" applyFont="1" applyNumberFormat="1">
      <alignment horizontal="center" shrinkToFit="0" vertical="bottom" wrapText="0"/>
    </xf>
    <xf borderId="63" fillId="0" fontId="11" numFmtId="1" xfId="0" applyAlignment="1" applyBorder="1" applyFont="1" applyNumberFormat="1">
      <alignment shrinkToFit="0" vertical="bottom" wrapText="0"/>
    </xf>
    <xf borderId="0" fillId="0" fontId="11" numFmtId="0" xfId="0" applyAlignment="1" applyFont="1">
      <alignment shrinkToFit="0" vertical="bottom" wrapText="0"/>
    </xf>
    <xf borderId="28" fillId="0" fontId="11" numFmtId="1" xfId="0" applyAlignment="1" applyBorder="1" applyFont="1" applyNumberFormat="1">
      <alignment horizontal="center" shrinkToFit="0" vertical="bottom" wrapText="0"/>
    </xf>
    <xf borderId="27" fillId="2" fontId="16" numFmtId="10" xfId="0" applyAlignment="1" applyBorder="1" applyFont="1" applyNumberFormat="1">
      <alignment horizontal="center" shrinkToFit="0" vertical="bottom" wrapText="0"/>
    </xf>
    <xf borderId="137" fillId="3" fontId="15" numFmtId="0" xfId="0" applyAlignment="1" applyBorder="1" applyFont="1">
      <alignment horizontal="center" shrinkToFit="0" vertical="bottom" wrapText="0"/>
    </xf>
    <xf borderId="40" fillId="0" fontId="16" numFmtId="1" xfId="0" applyAlignment="1" applyBorder="1" applyFont="1" applyNumberFormat="1">
      <alignment horizontal="center" shrinkToFit="0" vertical="bottom" wrapText="0"/>
    </xf>
    <xf borderId="138" fillId="3" fontId="15" numFmtId="1" xfId="0" applyAlignment="1" applyBorder="1" applyFont="1" applyNumberFormat="1">
      <alignment horizontal="center" shrinkToFit="0" vertical="bottom" wrapText="0"/>
    </xf>
    <xf borderId="139" fillId="3" fontId="16" numFmtId="1" xfId="0" applyAlignment="1" applyBorder="1" applyFont="1" applyNumberFormat="1">
      <alignment horizontal="center" shrinkToFit="0" vertical="bottom" wrapText="0"/>
    </xf>
    <xf borderId="137" fillId="0" fontId="11" numFmtId="0" xfId="0" applyAlignment="1" applyBorder="1" applyFont="1">
      <alignment horizontal="center" shrinkToFit="0" vertical="bottom" wrapText="0"/>
    </xf>
    <xf borderId="113" fillId="0" fontId="11" numFmtId="1" xfId="0" applyAlignment="1" applyBorder="1" applyFont="1" applyNumberFormat="1">
      <alignment horizontal="center" shrinkToFit="0" vertical="bottom" wrapText="0"/>
    </xf>
    <xf borderId="125" fillId="0" fontId="11" numFmtId="1" xfId="0" applyAlignment="1" applyBorder="1" applyFont="1" applyNumberFormat="1">
      <alignment horizontal="center" shrinkToFit="0" vertical="bottom" wrapText="0"/>
    </xf>
    <xf borderId="115" fillId="0" fontId="11" numFmtId="1" xfId="0" applyAlignment="1" applyBorder="1" applyFont="1" applyNumberFormat="1">
      <alignment horizontal="center" shrinkToFit="0" vertical="bottom" wrapText="0"/>
    </xf>
    <xf borderId="96" fillId="0" fontId="11" numFmtId="1" xfId="0" applyAlignment="1" applyBorder="1" applyFont="1" applyNumberFormat="1">
      <alignment horizontal="center" shrinkToFit="0" vertical="bottom" wrapText="0"/>
    </xf>
    <xf borderId="12" fillId="0" fontId="3" numFmtId="1" xfId="0" applyAlignment="1" applyBorder="1" applyFont="1" applyNumberFormat="1">
      <alignment horizontal="center" shrinkToFit="0" vertical="bottom" wrapText="0"/>
    </xf>
    <xf borderId="69" fillId="3" fontId="15" numFmtId="1" xfId="0" applyAlignment="1" applyBorder="1" applyFont="1" applyNumberFormat="1">
      <alignment horizontal="center" shrinkToFit="0" vertical="bottom" wrapText="0"/>
    </xf>
    <xf borderId="3" fillId="0" fontId="11" numFmtId="1" xfId="0" applyAlignment="1" applyBorder="1" applyFont="1" applyNumberFormat="1">
      <alignment horizontal="center" shrinkToFit="0" vertical="bottom" wrapText="0"/>
    </xf>
    <xf borderId="10" fillId="3" fontId="5" numFmtId="0" xfId="0" applyAlignment="1" applyBorder="1" applyFont="1">
      <alignment horizontal="center" shrinkToFit="0" vertical="bottom" wrapText="0"/>
    </xf>
    <xf borderId="45" fillId="3" fontId="16" numFmtId="1" xfId="0" applyAlignment="1" applyBorder="1" applyFont="1" applyNumberFormat="1">
      <alignment horizontal="center" shrinkToFit="0" vertical="bottom" wrapText="0"/>
    </xf>
    <xf borderId="84" fillId="3" fontId="5" numFmtId="1" xfId="0" applyAlignment="1" applyBorder="1" applyFont="1" applyNumberFormat="1">
      <alignment horizontal="center" shrinkToFit="0" vertical="bottom" wrapText="0"/>
    </xf>
    <xf borderId="109" fillId="0" fontId="11" numFmtId="1" xfId="0" applyAlignment="1" applyBorder="1" applyFont="1" applyNumberFormat="1">
      <alignment horizontal="center" shrinkToFit="0" vertical="bottom" wrapText="0"/>
    </xf>
    <xf borderId="86" fillId="3" fontId="5" numFmtId="1" xfId="0" applyAlignment="1" applyBorder="1" applyFont="1" applyNumberFormat="1">
      <alignment horizontal="center" shrinkToFit="0" vertical="bottom" wrapText="0"/>
    </xf>
    <xf borderId="13" fillId="0" fontId="11" numFmtId="0" xfId="0" applyAlignment="1" applyBorder="1" applyFont="1">
      <alignment horizontal="center" shrinkToFit="0" vertical="bottom" wrapText="0"/>
    </xf>
    <xf borderId="123" fillId="3" fontId="5" numFmtId="1" xfId="0" applyAlignment="1" applyBorder="1" applyFont="1" applyNumberFormat="1">
      <alignment horizontal="center" shrinkToFit="0" vertical="bottom" wrapText="0"/>
    </xf>
    <xf borderId="127" fillId="0" fontId="11" numFmtId="1" xfId="0" applyAlignment="1" applyBorder="1" applyFont="1" applyNumberFormat="1">
      <alignment horizontal="center" shrinkToFit="0" vertical="bottom" wrapText="0"/>
    </xf>
    <xf borderId="88" fillId="0" fontId="3" numFmtId="1" xfId="0" applyAlignment="1" applyBorder="1" applyFont="1" applyNumberFormat="1">
      <alignment horizontal="center" shrinkToFit="0" vertical="bottom" wrapText="0"/>
    </xf>
    <xf borderId="73" fillId="0" fontId="3" numFmtId="1" xfId="0" applyAlignment="1" applyBorder="1" applyFont="1" applyNumberFormat="1">
      <alignment horizontal="center" shrinkToFit="0" vertical="bottom" wrapText="0"/>
    </xf>
    <xf borderId="118" fillId="0" fontId="3" numFmtId="1" xfId="0" applyAlignment="1" applyBorder="1" applyFont="1" applyNumberFormat="1">
      <alignment horizontal="center" shrinkToFit="0" vertical="bottom" wrapText="0"/>
    </xf>
    <xf borderId="74" fillId="0" fontId="5" numFmtId="0" xfId="0" applyAlignment="1" applyBorder="1" applyFont="1">
      <alignment horizontal="center" shrinkToFit="0" vertical="bottom" wrapText="0"/>
    </xf>
    <xf borderId="51" fillId="0" fontId="3" numFmtId="1" xfId="0" applyAlignment="1" applyBorder="1" applyFont="1" applyNumberFormat="1">
      <alignment horizontal="center" shrinkToFit="0" vertical="bottom" wrapText="0"/>
    </xf>
    <xf borderId="121" fillId="0" fontId="3" numFmtId="1" xfId="0" applyAlignment="1" applyBorder="1" applyFont="1" applyNumberFormat="1">
      <alignment horizontal="center" shrinkToFit="0" vertical="bottom" wrapText="0"/>
    </xf>
    <xf borderId="63" fillId="0" fontId="11" numFmtId="1" xfId="0" applyAlignment="1" applyBorder="1" applyFont="1" applyNumberFormat="1">
      <alignment horizontal="center" shrinkToFit="0" vertical="bottom" wrapText="0"/>
    </xf>
    <xf borderId="135" fillId="0" fontId="11" numFmtId="0" xfId="0" applyAlignment="1" applyBorder="1" applyFont="1">
      <alignment horizontal="left" shrinkToFit="0" vertical="bottom" wrapText="0"/>
    </xf>
    <xf borderId="23" fillId="0" fontId="5" numFmtId="0" xfId="0" applyAlignment="1" applyBorder="1" applyFont="1">
      <alignment shrinkToFit="0" vertical="bottom" wrapText="0"/>
    </xf>
    <xf borderId="102" fillId="0" fontId="12" numFmtId="1" xfId="0" applyAlignment="1" applyBorder="1" applyFont="1" applyNumberFormat="1">
      <alignment horizontal="center" shrinkToFit="0" vertical="bottom" wrapText="0"/>
    </xf>
    <xf borderId="75" fillId="0" fontId="3" numFmtId="1" xfId="0" applyAlignment="1" applyBorder="1" applyFont="1" applyNumberFormat="1">
      <alignment horizontal="center" shrinkToFit="0" vertical="bottom" wrapText="0"/>
    </xf>
    <xf borderId="48" fillId="3" fontId="15" numFmtId="0" xfId="0" applyAlignment="1" applyBorder="1" applyFont="1">
      <alignment horizontal="center" shrinkToFit="0" vertical="bottom" wrapText="0"/>
    </xf>
    <xf borderId="140" fillId="0" fontId="3" numFmtId="1" xfId="0" applyAlignment="1" applyBorder="1" applyFont="1" applyNumberFormat="1">
      <alignment horizontal="center" shrinkToFit="0" vertical="bottom" wrapText="0"/>
    </xf>
    <xf borderId="45" fillId="3" fontId="15" numFmtId="1" xfId="0" applyAlignment="1" applyBorder="1" applyFont="1" applyNumberFormat="1">
      <alignment horizontal="center" shrinkToFit="0" vertical="bottom" wrapText="0"/>
    </xf>
    <xf borderId="141" fillId="0" fontId="3" numFmtId="1" xfId="0" applyAlignment="1" applyBorder="1" applyFont="1" applyNumberFormat="1">
      <alignment horizontal="center" shrinkToFit="0" vertical="bottom" wrapText="0"/>
    </xf>
    <xf borderId="70" fillId="3" fontId="15" numFmtId="1" xfId="0" applyAlignment="1" applyBorder="1" applyFont="1" applyNumberFormat="1">
      <alignment horizontal="center" shrinkToFit="0" vertical="bottom" wrapText="0"/>
    </xf>
    <xf borderId="31" fillId="0" fontId="11" numFmtId="0" xfId="0" applyAlignment="1" applyBorder="1" applyFont="1">
      <alignment horizontal="center" shrinkToFit="0" vertical="bottom" wrapText="0"/>
    </xf>
    <xf borderId="103" fillId="3" fontId="15" numFmtId="0" xfId="0" applyAlignment="1" applyBorder="1" applyFont="1">
      <alignment shrinkToFit="0" vertical="bottom" wrapText="0"/>
    </xf>
    <xf borderId="77" fillId="3" fontId="15" numFmtId="1" xfId="0" applyAlignment="1" applyBorder="1" applyFont="1" applyNumberFormat="1">
      <alignment horizontal="center" shrinkToFit="0" vertical="bottom" wrapText="0"/>
    </xf>
    <xf borderId="74" fillId="0" fontId="3" numFmtId="1" xfId="0" applyAlignment="1" applyBorder="1" applyFont="1" applyNumberFormat="1">
      <alignment horizontal="center" shrinkToFit="0" vertical="bottom" wrapText="0"/>
    </xf>
    <xf borderId="49" fillId="3" fontId="15" numFmtId="1" xfId="0" applyAlignment="1" applyBorder="1" applyFont="1" applyNumberFormat="1">
      <alignment horizontal="center" shrinkToFit="0" vertical="bottom" wrapText="0"/>
    </xf>
    <xf borderId="90" fillId="0" fontId="3" numFmtId="1" xfId="0" applyAlignment="1" applyBorder="1" applyFont="1" applyNumberFormat="1">
      <alignment horizontal="center" shrinkToFit="0" vertical="bottom" wrapText="0"/>
    </xf>
    <xf borderId="142" fillId="0" fontId="3" numFmtId="1" xfId="0" applyAlignment="1" applyBorder="1" applyFont="1" applyNumberFormat="1">
      <alignment horizontal="center" shrinkToFit="0" vertical="bottom" wrapText="0"/>
    </xf>
    <xf borderId="35" fillId="3" fontId="5" numFmtId="1" xfId="0" applyAlignment="1" applyBorder="1" applyFont="1" applyNumberFormat="1">
      <alignment horizontal="center" shrinkToFit="0" vertical="bottom" wrapText="0"/>
    </xf>
    <xf borderId="143" fillId="3" fontId="5" numFmtId="1" xfId="0" applyAlignment="1" applyBorder="1" applyFont="1" applyNumberFormat="1">
      <alignment horizontal="center" shrinkToFit="0" vertical="bottom" wrapText="0"/>
    </xf>
    <xf borderId="144" fillId="3" fontId="5" numFmtId="1" xfId="0" applyAlignment="1" applyBorder="1" applyFont="1" applyNumberFormat="1">
      <alignment horizontal="center" shrinkToFit="0" vertical="bottom" wrapText="0"/>
    </xf>
    <xf borderId="19" fillId="3" fontId="15" numFmtId="1" xfId="0" applyAlignment="1" applyBorder="1" applyFont="1" applyNumberFormat="1">
      <alignment horizontal="center" shrinkToFit="0" vertical="bottom" wrapText="0"/>
    </xf>
    <xf borderId="77" fillId="3" fontId="16" numFmtId="1" xfId="0" applyAlignment="1" applyBorder="1" applyFont="1" applyNumberFormat="1">
      <alignment horizontal="center" shrinkToFit="0" vertical="bottom" wrapText="0"/>
    </xf>
    <xf borderId="17" fillId="0" fontId="11" numFmtId="0" xfId="0" applyAlignment="1" applyBorder="1" applyFont="1">
      <alignment horizontal="center" shrinkToFit="0" vertical="bottom" wrapText="0"/>
    </xf>
    <xf borderId="129" fillId="0" fontId="5" numFmtId="0" xfId="0" applyAlignment="1" applyBorder="1" applyFont="1">
      <alignment horizontal="center" shrinkToFit="0" vertical="bottom" wrapText="0"/>
    </xf>
    <xf borderId="46" fillId="3" fontId="15" numFmtId="166" xfId="0" applyAlignment="1" applyBorder="1" applyFont="1" applyNumberFormat="1">
      <alignment horizontal="center" shrinkToFit="0" vertical="bottom" wrapText="0"/>
    </xf>
    <xf borderId="130" fillId="0" fontId="3" numFmtId="1" xfId="0" applyAlignment="1" applyBorder="1" applyFont="1" applyNumberFormat="1">
      <alignment horizontal="center" shrinkToFit="0" vertical="bottom" wrapText="0"/>
    </xf>
    <xf borderId="100" fillId="3" fontId="13" numFmtId="1" xfId="0" applyAlignment="1" applyBorder="1" applyFont="1" applyNumberFormat="1">
      <alignment shrinkToFit="0" vertical="bottom" wrapText="0"/>
    </xf>
    <xf borderId="107" fillId="3" fontId="13" numFmtId="1" xfId="0" applyAlignment="1" applyBorder="1" applyFont="1" applyNumberFormat="1">
      <alignment shrinkToFit="0" vertical="bottom" wrapText="0"/>
    </xf>
    <xf borderId="131" fillId="0" fontId="3" numFmtId="1" xfId="0" applyAlignment="1" applyBorder="1" applyFont="1" applyNumberFormat="1">
      <alignment horizontal="center" shrinkToFit="0" vertical="bottom" wrapText="0"/>
    </xf>
    <xf borderId="100" fillId="3" fontId="15" numFmtId="166" xfId="0" applyAlignment="1" applyBorder="1" applyFont="1" applyNumberFormat="1">
      <alignment horizontal="center" shrinkToFit="0" vertical="bottom" wrapText="0"/>
    </xf>
    <xf borderId="133" fillId="0" fontId="3" numFmtId="1" xfId="0" applyAlignment="1" applyBorder="1" applyFont="1" applyNumberFormat="1">
      <alignment horizontal="center" shrinkToFit="0" vertical="bottom" wrapText="0"/>
    </xf>
    <xf borderId="107" fillId="3" fontId="15" numFmtId="1" xfId="0" applyAlignment="1" applyBorder="1" applyFont="1" applyNumberFormat="1">
      <alignment horizontal="center" shrinkToFit="0" vertical="bottom" wrapText="0"/>
    </xf>
    <xf borderId="136" fillId="3" fontId="13" numFmtId="1" xfId="0" applyAlignment="1" applyBorder="1" applyFont="1" applyNumberFormat="1">
      <alignment shrinkToFit="0" vertical="bottom" wrapText="0"/>
    </xf>
    <xf borderId="93" fillId="3" fontId="15" numFmtId="1" xfId="0" applyAlignment="1" applyBorder="1" applyFont="1" applyNumberFormat="1">
      <alignment horizontal="center" shrinkToFit="0" vertical="bottom" wrapText="0"/>
    </xf>
    <xf borderId="39" fillId="0" fontId="11" numFmtId="0" xfId="0" applyAlignment="1" applyBorder="1" applyFont="1">
      <alignment horizontal="center" shrinkToFit="0" vertical="bottom" wrapText="0"/>
    </xf>
    <xf borderId="1" fillId="2" fontId="3" numFmtId="10" xfId="0" applyAlignment="1" applyBorder="1" applyFont="1" applyNumberFormat="1">
      <alignment horizontal="center" shrinkToFit="0" vertical="bottom" wrapText="0"/>
    </xf>
    <xf borderId="0" fillId="0" fontId="15" numFmtId="0" xfId="0" applyAlignment="1" applyFont="1">
      <alignment horizontal="center" shrinkToFit="0" vertical="bottom" wrapText="0"/>
    </xf>
    <xf borderId="0" fillId="0" fontId="11" numFmtId="166" xfId="0" applyAlignment="1" applyFont="1" applyNumberFormat="1">
      <alignment shrinkToFit="0" vertical="bottom" wrapText="0"/>
    </xf>
    <xf borderId="38" fillId="3" fontId="5" numFmtId="1" xfId="0" applyAlignment="1" applyBorder="1" applyFont="1" applyNumberFormat="1">
      <alignment horizontal="center" shrinkToFit="0" vertical="bottom" wrapText="0"/>
    </xf>
    <xf borderId="0" fillId="0" fontId="15" numFmtId="166" xfId="0" applyAlignment="1" applyFont="1" applyNumberFormat="1">
      <alignment horizontal="center" shrinkToFit="0" vertical="bottom" wrapText="0"/>
    </xf>
    <xf borderId="39" fillId="0" fontId="11" numFmtId="0" xfId="0" applyAlignment="1" applyBorder="1" applyFont="1">
      <alignment shrinkToFit="0" vertical="bottom" wrapText="0"/>
    </xf>
    <xf borderId="0" fillId="0" fontId="11" numFmtId="1" xfId="0" applyAlignment="1" applyFont="1" applyNumberFormat="1">
      <alignment shrinkToFit="0" vertical="bottom" wrapText="0"/>
    </xf>
    <xf borderId="145" fillId="4" fontId="16" numFmtId="166" xfId="0" applyAlignment="1" applyBorder="1" applyFont="1" applyNumberFormat="1">
      <alignment horizontal="center" shrinkToFit="0" vertical="bottom" wrapText="0"/>
    </xf>
    <xf borderId="84" fillId="4" fontId="5" numFmtId="0" xfId="0" applyAlignment="1" applyBorder="1" applyFont="1">
      <alignment horizontal="center" shrinkToFit="0" vertical="bottom" wrapText="0"/>
    </xf>
    <xf borderId="146" fillId="0" fontId="17" numFmtId="0" xfId="0" applyBorder="1" applyFont="1"/>
    <xf borderId="48" fillId="3" fontId="13" numFmtId="0" xfId="0" applyAlignment="1" applyBorder="1" applyFont="1">
      <alignment shrinkToFit="0" vertical="bottom" wrapText="0"/>
    </xf>
    <xf borderId="85" fillId="4" fontId="5" numFmtId="1" xfId="0" applyAlignment="1" applyBorder="1" applyFont="1" applyNumberFormat="1">
      <alignment horizontal="center" shrinkToFit="0" vertical="bottom" wrapText="0"/>
    </xf>
    <xf borderId="126" fillId="3" fontId="13" numFmtId="1" xfId="0" applyAlignment="1" applyBorder="1" applyFont="1" applyNumberFormat="1">
      <alignment horizontal="center" shrinkToFit="0" vertical="bottom" wrapText="0"/>
    </xf>
    <xf borderId="86" fillId="4" fontId="5" numFmtId="1" xfId="0" applyAlignment="1" applyBorder="1" applyFont="1" applyNumberFormat="1">
      <alignment horizontal="center" shrinkToFit="0" vertical="bottom" wrapText="0"/>
    </xf>
    <xf borderId="0" fillId="0" fontId="11" numFmtId="166" xfId="0" applyAlignment="1" applyFont="1" applyNumberFormat="1">
      <alignment horizontal="center" shrinkToFit="0" vertical="bottom" wrapText="0"/>
    </xf>
    <xf borderId="123" fillId="4" fontId="5" numFmtId="1" xfId="0" applyAlignment="1" applyBorder="1" applyFont="1" applyNumberFormat="1">
      <alignment horizontal="center" shrinkToFit="0" vertical="bottom" wrapText="0"/>
    </xf>
    <xf borderId="0" fillId="0" fontId="10" numFmtId="166" xfId="0" applyAlignment="1" applyFont="1" applyNumberFormat="1">
      <alignment shrinkToFit="0" vertical="bottom" wrapText="0"/>
    </xf>
    <xf borderId="0" fillId="0" fontId="18" numFmtId="0" xfId="0" applyAlignment="1" applyFont="1">
      <alignment horizontal="center" shrinkToFit="0" vertical="bottom" wrapText="0"/>
    </xf>
    <xf borderId="0" fillId="0" fontId="2" numFmtId="1" xfId="0" applyAlignment="1" applyFont="1" applyNumberFormat="1">
      <alignment horizontal="center" shrinkToFit="0" vertical="bottom" wrapText="0"/>
    </xf>
    <xf borderId="88" fillId="4" fontId="19" numFmtId="166" xfId="0" applyAlignment="1" applyBorder="1" applyFont="1" applyNumberFormat="1">
      <alignment horizontal="center" shrinkToFit="0" vertical="bottom" wrapText="0"/>
    </xf>
    <xf borderId="118" fillId="0" fontId="17" numFmtId="0" xfId="0" applyBorder="1" applyFont="1"/>
    <xf borderId="147" fillId="0" fontId="17" numFmtId="0" xfId="0" applyBorder="1" applyFont="1"/>
    <xf borderId="48" fillId="4" fontId="20" numFmtId="1" xfId="0" applyAlignment="1" applyBorder="1" applyFont="1" applyNumberFormat="1">
      <alignment horizontal="center" shrinkToFit="0" vertical="bottom" wrapText="0"/>
    </xf>
    <xf borderId="0" fillId="0" fontId="12" numFmtId="166" xfId="0" applyAlignment="1" applyFont="1" applyNumberFormat="1">
      <alignment shrinkToFit="0" vertical="bottom" wrapText="0"/>
    </xf>
    <xf borderId="112" fillId="0" fontId="12" numFmtId="166" xfId="0" applyAlignment="1" applyBorder="1" applyFont="1" applyNumberFormat="1">
      <alignment horizontal="center" shrinkToFit="0" vertical="bottom" wrapText="0"/>
    </xf>
    <xf borderId="97" fillId="0" fontId="11" numFmtId="166" xfId="0" applyAlignment="1" applyBorder="1" applyFont="1" applyNumberFormat="1">
      <alignment horizontal="center" shrinkToFit="0" vertical="bottom" wrapText="0"/>
    </xf>
    <xf borderId="113" fillId="0" fontId="11" numFmtId="166" xfId="0" applyAlignment="1" applyBorder="1" applyFont="1" applyNumberFormat="1">
      <alignment horizontal="center" shrinkToFit="0" vertical="bottom" wrapText="0"/>
    </xf>
    <xf borderId="115" fillId="0" fontId="11" numFmtId="166" xfId="0" applyAlignment="1" applyBorder="1" applyFont="1" applyNumberFormat="1">
      <alignment horizontal="center" shrinkToFit="0" vertical="bottom" wrapText="0"/>
    </xf>
    <xf borderId="0" fillId="0" fontId="12" numFmtId="0" xfId="0" applyAlignment="1" applyFont="1">
      <alignment horizontal="center" shrinkToFit="0" vertical="bottom" wrapText="0"/>
    </xf>
    <xf borderId="12" fillId="0" fontId="12" numFmtId="166" xfId="0" applyAlignment="1" applyBorder="1" applyFont="1" applyNumberFormat="1">
      <alignment horizontal="center" shrinkToFit="0" vertical="bottom" wrapText="0"/>
    </xf>
    <xf borderId="9" fillId="0" fontId="11" numFmtId="0" xfId="0" applyAlignment="1" applyBorder="1" applyFont="1">
      <alignment horizontal="center" shrinkToFit="0" vertical="bottom" wrapText="0"/>
    </xf>
    <xf borderId="4" fillId="0" fontId="15" numFmtId="0" xfId="0" applyAlignment="1" applyBorder="1" applyFont="1">
      <alignment horizontal="right" shrinkToFit="0" vertical="bottom" wrapText="0"/>
    </xf>
    <xf borderId="148" fillId="0" fontId="11" numFmtId="1" xfId="0" applyAlignment="1" applyBorder="1" applyFont="1" applyNumberFormat="1">
      <alignment horizontal="center" shrinkToFit="0" vertical="bottom" wrapText="0"/>
    </xf>
    <xf borderId="9" fillId="0" fontId="15" numFmtId="0" xfId="0" applyAlignment="1" applyBorder="1" applyFont="1">
      <alignment horizontal="center" shrinkToFit="0" vertical="bottom" wrapText="0"/>
    </xf>
    <xf borderId="40" fillId="4" fontId="15" numFmtId="0" xfId="0" applyAlignment="1" applyBorder="1" applyFont="1">
      <alignment horizontal="right" shrinkToFit="0" vertical="bottom" wrapText="0"/>
    </xf>
    <xf borderId="73" fillId="4" fontId="15" numFmtId="3" xfId="0" applyAlignment="1" applyBorder="1" applyFont="1" applyNumberFormat="1">
      <alignment horizontal="center" shrinkToFit="0" vertical="bottom" wrapText="0"/>
    </xf>
    <xf borderId="72" fillId="4" fontId="15" numFmtId="3" xfId="0" applyAlignment="1" applyBorder="1" applyFont="1" applyNumberFormat="1">
      <alignment horizontal="center" shrinkToFit="0" vertical="bottom" wrapText="0"/>
    </xf>
    <xf borderId="29" fillId="0" fontId="11" numFmtId="1" xfId="0" applyAlignment="1" applyBorder="1" applyFont="1" applyNumberFormat="1">
      <alignment horizontal="center" shrinkToFit="0" vertical="bottom" wrapText="0"/>
    </xf>
    <xf borderId="5" fillId="4" fontId="15" numFmtId="3" xfId="0" applyAlignment="1" applyBorder="1" applyFont="1" applyNumberFormat="1">
      <alignment horizontal="center" shrinkToFit="0" vertical="bottom" wrapText="0"/>
    </xf>
    <xf borderId="149" fillId="3" fontId="15" numFmtId="1" xfId="0" applyAlignment="1" applyBorder="1" applyFont="1" applyNumberFormat="1">
      <alignment horizontal="center" shrinkToFit="0" vertical="bottom" wrapText="0"/>
    </xf>
    <xf borderId="119" fillId="5" fontId="15" numFmtId="3" xfId="0" applyAlignment="1" applyBorder="1" applyFill="1" applyFont="1" applyNumberFormat="1">
      <alignment horizontal="center" shrinkToFit="0" vertical="bottom" wrapText="0"/>
    </xf>
    <xf borderId="0" fillId="0" fontId="21" numFmtId="0" xfId="0" applyAlignment="1" applyFont="1">
      <alignment shrinkToFit="0" vertical="bottom" wrapText="0"/>
    </xf>
    <xf borderId="119" fillId="0" fontId="15" numFmtId="0" xfId="0" applyAlignment="1" applyBorder="1" applyFont="1">
      <alignment horizontal="center" shrinkToFit="0" vertical="bottom" wrapText="0"/>
    </xf>
    <xf borderId="90" fillId="0" fontId="11" numFmtId="3" xfId="0" applyAlignment="1" applyBorder="1" applyFont="1" applyNumberFormat="1">
      <alignment horizontal="center" shrinkToFit="0" vertical="bottom" wrapText="0"/>
    </xf>
    <xf borderId="67" fillId="0" fontId="11" numFmtId="3" xfId="0" applyAlignment="1" applyBorder="1" applyFont="1" applyNumberFormat="1">
      <alignment horizontal="center" shrinkToFit="0" vertical="bottom" wrapText="0"/>
    </xf>
    <xf borderId="150" fillId="0" fontId="11" numFmtId="3" xfId="0" applyAlignment="1" applyBorder="1" applyFont="1" applyNumberFormat="1">
      <alignment horizontal="center" shrinkToFit="0" vertical="bottom" wrapText="0"/>
    </xf>
    <xf borderId="59" fillId="0" fontId="11" numFmtId="3" xfId="0" applyAlignment="1" applyBorder="1" applyFont="1" applyNumberFormat="1">
      <alignment horizontal="center" shrinkToFit="0" vertical="bottom" wrapText="0"/>
    </xf>
    <xf borderId="9" fillId="0" fontId="22" numFmtId="0" xfId="0" applyAlignment="1" applyBorder="1" applyFont="1">
      <alignment horizontal="center" shrinkToFit="0" vertical="bottom" wrapText="0"/>
    </xf>
    <xf borderId="59" fillId="0" fontId="13" numFmtId="3" xfId="0" applyAlignment="1" applyBorder="1" applyFont="1" applyNumberFormat="1">
      <alignment horizontal="center" shrinkToFit="0" vertical="bottom" wrapText="0"/>
    </xf>
    <xf borderId="5" fillId="3" fontId="15" numFmtId="1" xfId="0" applyAlignment="1" applyBorder="1" applyFont="1" applyNumberFormat="1">
      <alignment horizontal="center" shrinkToFit="0" vertical="bottom" wrapText="0"/>
    </xf>
    <xf borderId="59" fillId="0" fontId="22" numFmtId="0" xfId="0" applyAlignment="1" applyBorder="1" applyFont="1">
      <alignment horizontal="center" shrinkToFit="0" vertical="bottom" wrapText="0"/>
    </xf>
    <xf borderId="88" fillId="0" fontId="13" numFmtId="0" xfId="0" applyAlignment="1" applyBorder="1" applyFont="1">
      <alignment shrinkToFit="0" vertical="bottom" wrapText="0"/>
    </xf>
    <xf borderId="105" fillId="0" fontId="13" numFmtId="3" xfId="0" applyAlignment="1" applyBorder="1" applyFont="1" applyNumberFormat="1">
      <alignment horizontal="center" shrinkToFit="0" vertical="bottom" wrapText="0"/>
    </xf>
    <xf borderId="63" fillId="0" fontId="15" numFmtId="1" xfId="0" applyAlignment="1" applyBorder="1" applyFont="1" applyNumberFormat="1">
      <alignment horizontal="center" shrinkToFit="0" vertical="bottom" wrapText="0"/>
    </xf>
    <xf borderId="73" fillId="0" fontId="13" numFmtId="3" xfId="0" applyAlignment="1" applyBorder="1" applyFont="1" applyNumberFormat="1">
      <alignment horizontal="center" shrinkToFit="0" vertical="bottom" wrapText="0"/>
    </xf>
    <xf borderId="73" fillId="2" fontId="13" numFmtId="3" xfId="0" applyAlignment="1" applyBorder="1" applyFont="1" applyNumberFormat="1">
      <alignment horizontal="center" shrinkToFit="0" vertical="bottom" wrapText="0"/>
    </xf>
    <xf borderId="44" fillId="0" fontId="13" numFmtId="3" xfId="0" applyAlignment="1" applyBorder="1" applyFont="1" applyNumberFormat="1">
      <alignment horizontal="center" shrinkToFit="0" vertical="bottom" wrapText="0"/>
    </xf>
    <xf borderId="0" fillId="0" fontId="11" numFmtId="3" xfId="0" applyAlignment="1" applyFont="1" applyNumberFormat="1">
      <alignment shrinkToFit="0" vertical="bottom" wrapText="0"/>
    </xf>
    <xf borderId="17" fillId="0" fontId="15" numFmtId="0" xfId="0" applyAlignment="1" applyBorder="1" applyFont="1">
      <alignment horizontal="center" shrinkToFit="0" vertical="bottom" wrapText="0"/>
    </xf>
    <xf borderId="0" fillId="0" fontId="11" numFmtId="3" xfId="0" applyAlignment="1" applyFont="1" applyNumberFormat="1">
      <alignment horizontal="center" shrinkToFit="0" vertical="bottom" wrapText="0"/>
    </xf>
    <xf borderId="17" fillId="0" fontId="11" numFmtId="3" xfId="0" applyAlignment="1" applyBorder="1" applyFont="1" applyNumberFormat="1">
      <alignment horizontal="center" shrinkToFit="0" vertical="bottom" wrapText="0"/>
    </xf>
    <xf borderId="57" fillId="0" fontId="11" numFmtId="3" xfId="0" applyAlignment="1" applyBorder="1" applyFont="1" applyNumberFormat="1">
      <alignment horizontal="center" shrinkToFit="0" vertical="bottom" wrapText="0"/>
    </xf>
    <xf borderId="57" fillId="2" fontId="11" numFmtId="3" xfId="0" applyAlignment="1" applyBorder="1" applyFont="1" applyNumberFormat="1">
      <alignment horizontal="center" shrinkToFit="0" vertical="bottom" wrapText="0"/>
    </xf>
    <xf borderId="54" fillId="2" fontId="11" numFmtId="1" xfId="0" applyAlignment="1" applyBorder="1" applyFont="1" applyNumberFormat="1">
      <alignment horizontal="center" shrinkToFit="0" vertical="bottom" wrapText="0"/>
    </xf>
    <xf borderId="13" fillId="0" fontId="11" numFmtId="3" xfId="0" applyAlignment="1" applyBorder="1" applyFont="1" applyNumberFormat="1">
      <alignment horizontal="center" shrinkToFit="0" vertical="bottom" wrapText="0"/>
    </xf>
    <xf borderId="22" fillId="0" fontId="11" numFmtId="3" xfId="0" applyAlignment="1" applyBorder="1" applyFont="1" applyNumberFormat="1">
      <alignment horizontal="center" shrinkToFit="0" vertical="bottom" wrapText="0"/>
    </xf>
    <xf borderId="57" fillId="0" fontId="3" numFmtId="3" xfId="0" applyAlignment="1" applyBorder="1" applyFont="1" applyNumberFormat="1">
      <alignment horizontal="center" shrinkToFit="0" vertical="bottom" wrapText="0"/>
    </xf>
    <xf borderId="13" fillId="0" fontId="3" numFmtId="3" xfId="0" applyAlignment="1" applyBorder="1" applyFont="1" applyNumberFormat="1">
      <alignment horizontal="center" shrinkToFit="0" vertical="bottom" wrapText="0"/>
    </xf>
    <xf borderId="64" fillId="0" fontId="3" numFmtId="3" xfId="0" applyAlignment="1" applyBorder="1" applyFont="1" applyNumberFormat="1">
      <alignment horizontal="center" shrinkToFit="0" vertical="bottom" wrapText="0"/>
    </xf>
    <xf borderId="124" fillId="0" fontId="3" numFmtId="3" xfId="0" applyAlignment="1" applyBorder="1" applyFont="1" applyNumberFormat="1">
      <alignment horizontal="center" shrinkToFit="0" vertical="bottom" wrapText="0"/>
    </xf>
    <xf borderId="22" fillId="0" fontId="3" numFmtId="3" xfId="0" applyAlignment="1" applyBorder="1" applyFont="1" applyNumberFormat="1">
      <alignment horizontal="center" shrinkToFit="0" vertical="bottom" wrapText="0"/>
    </xf>
    <xf borderId="39" fillId="0" fontId="11" numFmtId="3" xfId="0" applyAlignment="1" applyBorder="1" applyFont="1" applyNumberFormat="1">
      <alignment horizontal="center" shrinkToFit="0" vertical="bottom" wrapText="0"/>
    </xf>
    <xf borderId="57" fillId="2" fontId="3" numFmtId="3" xfId="0" applyAlignment="1" applyBorder="1" applyFont="1" applyNumberFormat="1">
      <alignment horizontal="center" shrinkToFit="0" vertical="bottom" wrapText="0"/>
    </xf>
    <xf borderId="0" fillId="0" fontId="12" numFmtId="3" xfId="0" applyAlignment="1" applyFont="1" applyNumberFormat="1">
      <alignment horizontal="center" shrinkToFit="0" vertical="bottom" wrapText="0"/>
    </xf>
    <xf borderId="28" fillId="0" fontId="12" numFmtId="1" xfId="0" applyAlignment="1" applyBorder="1" applyFont="1" applyNumberFormat="1">
      <alignment horizontal="center" shrinkToFit="0" vertical="bottom" wrapText="0"/>
    </xf>
    <xf borderId="27" fillId="0" fontId="11" numFmtId="1" xfId="0" applyAlignment="1" applyBorder="1" applyFont="1" applyNumberFormat="1">
      <alignment horizontal="center" shrinkToFit="0" vertical="bottom" wrapText="0"/>
    </xf>
    <xf borderId="93" fillId="3" fontId="16" numFmtId="1" xfId="0" applyAlignment="1" applyBorder="1" applyFont="1" applyNumberFormat="1">
      <alignment horizontal="center" shrinkToFit="0" vertical="bottom" wrapText="0"/>
    </xf>
    <xf borderId="0" fillId="0" fontId="12" numFmtId="3" xfId="0" applyAlignment="1" applyFont="1" applyNumberFormat="1">
      <alignment shrinkToFit="0" vertical="bottom" wrapText="0"/>
    </xf>
    <xf borderId="10" fillId="0" fontId="11" numFmtId="0" xfId="0" applyAlignment="1" applyBorder="1" applyFont="1">
      <alignment horizontal="center" shrinkToFit="0" vertical="bottom" wrapText="0"/>
    </xf>
    <xf borderId="7" fillId="0" fontId="3" numFmtId="3" xfId="0" applyAlignment="1" applyBorder="1" applyFont="1" applyNumberFormat="1">
      <alignment horizontal="center" shrinkToFit="0" vertical="bottom" wrapText="0"/>
    </xf>
    <xf borderId="17" fillId="3" fontId="15" numFmtId="0" xfId="0" applyAlignment="1" applyBorder="1" applyFont="1">
      <alignment horizontal="center" shrinkToFit="0" vertical="bottom" wrapText="0"/>
    </xf>
    <xf borderId="61" fillId="0" fontId="3" numFmtId="3" xfId="0" applyAlignment="1" applyBorder="1" applyFont="1" applyNumberFormat="1">
      <alignment horizontal="center" shrinkToFit="0" vertical="bottom" wrapText="0"/>
    </xf>
    <xf borderId="128" fillId="0" fontId="3" numFmtId="3" xfId="0" applyAlignment="1" applyBorder="1" applyFont="1" applyNumberFormat="1">
      <alignment horizontal="center" shrinkToFit="0" vertical="bottom" wrapText="0"/>
    </xf>
    <xf borderId="31" fillId="0" fontId="3" numFmtId="3" xfId="0" applyAlignment="1" applyBorder="1" applyFont="1" applyNumberFormat="1">
      <alignment horizontal="center" shrinkToFit="0" vertical="bottom" wrapText="0"/>
    </xf>
    <xf borderId="4" fillId="0" fontId="5" numFmtId="0" xfId="0" applyAlignment="1" applyBorder="1" applyFont="1">
      <alignment shrinkToFit="0" vertical="bottom" wrapText="0"/>
    </xf>
    <xf borderId="109" fillId="0" fontId="5" numFmtId="3" xfId="0" applyAlignment="1" applyBorder="1" applyFont="1" applyNumberFormat="1">
      <alignment horizontal="center" shrinkToFit="0" vertical="bottom" wrapText="0"/>
    </xf>
    <xf borderId="46" fillId="3" fontId="15" numFmtId="1" xfId="0" applyAlignment="1" applyBorder="1" applyFont="1" applyNumberFormat="1">
      <alignment horizontal="center" shrinkToFit="0" vertical="bottom" wrapText="0"/>
    </xf>
    <xf borderId="4" fillId="0" fontId="5" numFmtId="3" xfId="0" applyAlignment="1" applyBorder="1" applyFont="1" applyNumberFormat="1">
      <alignment horizontal="center" shrinkToFit="0" vertical="bottom" wrapText="0"/>
    </xf>
    <xf borderId="100" fillId="3" fontId="15" numFmtId="1" xfId="0" applyAlignment="1" applyBorder="1" applyFont="1" applyNumberFormat="1">
      <alignment horizontal="center" shrinkToFit="0" vertical="bottom" wrapText="0"/>
    </xf>
    <xf borderId="48" fillId="3" fontId="2" numFmtId="0" xfId="0" applyAlignment="1" applyBorder="1" applyFont="1">
      <alignment horizontal="center" shrinkToFit="0" vertical="bottom" wrapText="0"/>
    </xf>
    <xf borderId="100" fillId="3" fontId="2" numFmtId="3" xfId="0" applyAlignment="1" applyBorder="1" applyFont="1" applyNumberFormat="1">
      <alignment horizontal="center" shrinkToFit="0" vertical="bottom" wrapText="0"/>
    </xf>
    <xf borderId="151" fillId="4" fontId="16" numFmtId="166" xfId="0" applyAlignment="1" applyBorder="1" applyFont="1" applyNumberFormat="1">
      <alignment horizontal="center" shrinkToFit="0" vertical="bottom" wrapText="0"/>
    </xf>
    <xf borderId="152" fillId="0" fontId="17" numFmtId="0" xfId="0" applyBorder="1" applyFont="1"/>
    <xf borderId="48" fillId="3" fontId="2" numFmtId="3" xfId="0" applyAlignment="1" applyBorder="1" applyFont="1" applyNumberFormat="1">
      <alignment horizontal="center" shrinkToFit="0" vertical="bottom" wrapText="0"/>
    </xf>
    <xf borderId="76" fillId="4" fontId="11" numFmtId="0" xfId="0" applyAlignment="1" applyBorder="1" applyFont="1">
      <alignment shrinkToFit="0" vertical="bottom" wrapText="0"/>
    </xf>
    <xf borderId="153" fillId="0" fontId="15" numFmtId="0" xfId="0" applyAlignment="1" applyBorder="1" applyFont="1">
      <alignment horizontal="center" shrinkToFit="0" vertical="bottom" wrapText="0"/>
    </xf>
    <xf borderId="76" fillId="4" fontId="19" numFmtId="166" xfId="0" applyAlignment="1" applyBorder="1" applyFont="1" applyNumberFormat="1">
      <alignment horizontal="center" shrinkToFit="0" vertical="bottom" wrapText="0"/>
    </xf>
    <xf borderId="126" fillId="4" fontId="19" numFmtId="166" xfId="0" applyAlignment="1" applyBorder="1" applyFont="1" applyNumberFormat="1">
      <alignment horizontal="center" shrinkToFit="0" vertical="bottom" wrapText="0"/>
    </xf>
    <xf borderId="39" fillId="0" fontId="15" numFmtId="0" xfId="0" applyAlignment="1" applyBorder="1" applyFont="1">
      <alignment horizontal="center" shrinkToFit="0" vertical="bottom" wrapText="0"/>
    </xf>
    <xf borderId="0" fillId="0" fontId="13" numFmtId="3" xfId="0" applyAlignment="1" applyFont="1" applyNumberFormat="1">
      <alignment horizontal="center" shrinkToFit="0" vertical="bottom" wrapText="0"/>
    </xf>
    <xf borderId="51" fillId="0" fontId="11" numFmtId="0" xfId="0" applyAlignment="1" applyBorder="1" applyFont="1">
      <alignment shrinkToFit="0" vertical="bottom" wrapText="0"/>
    </xf>
    <xf borderId="14" fillId="0" fontId="11" numFmtId="0" xfId="0" applyAlignment="1" applyBorder="1" applyFont="1">
      <alignment shrinkToFit="0" vertical="bottom" wrapText="0"/>
    </xf>
    <xf borderId="16" fillId="0" fontId="11" numFmtId="3" xfId="0" applyAlignment="1" applyBorder="1" applyFont="1" applyNumberFormat="1">
      <alignment horizontal="center" shrinkToFit="0" vertical="bottom" wrapText="0"/>
    </xf>
    <xf borderId="14" fillId="2" fontId="11" numFmtId="3" xfId="0" applyAlignment="1" applyBorder="1" applyFont="1" applyNumberFormat="1">
      <alignment horizontal="center" shrinkToFit="0" vertical="bottom" wrapText="0"/>
    </xf>
    <xf borderId="49" fillId="0" fontId="11" numFmtId="3" xfId="0" applyAlignment="1" applyBorder="1" applyFont="1" applyNumberFormat="1">
      <alignment horizontal="center" shrinkToFit="0" vertical="bottom" wrapText="0"/>
    </xf>
    <xf borderId="76" fillId="0" fontId="12" numFmtId="166" xfId="0" applyAlignment="1" applyBorder="1" applyFont="1" applyNumberFormat="1">
      <alignment horizontal="center" shrinkToFit="0" vertical="bottom" wrapText="0"/>
    </xf>
    <xf borderId="120" fillId="0" fontId="11" numFmtId="3" xfId="0" applyAlignment="1" applyBorder="1" applyFont="1" applyNumberFormat="1">
      <alignment horizontal="center" shrinkToFit="0" vertical="bottom" wrapText="0"/>
    </xf>
    <xf borderId="12" fillId="0" fontId="11" numFmtId="0" xfId="0" applyAlignment="1" applyBorder="1" applyFont="1">
      <alignment shrinkToFit="0" vertical="bottom" wrapText="0"/>
    </xf>
    <xf borderId="65" fillId="0" fontId="11" numFmtId="0" xfId="0" applyAlignment="1" applyBorder="1" applyFont="1">
      <alignment shrinkToFit="0" vertical="bottom" wrapText="0"/>
    </xf>
    <xf borderId="97" fillId="0" fontId="11" numFmtId="3" xfId="0" applyAlignment="1" applyBorder="1" applyFont="1" applyNumberFormat="1">
      <alignment horizontal="center" shrinkToFit="0" vertical="bottom" wrapText="0"/>
    </xf>
    <xf borderId="92" fillId="2" fontId="11" numFmtId="3" xfId="0" applyAlignment="1" applyBorder="1" applyFont="1" applyNumberFormat="1">
      <alignment horizontal="center" shrinkToFit="0" vertical="bottom" wrapText="0"/>
    </xf>
    <xf borderId="113" fillId="0" fontId="11" numFmtId="3" xfId="0" applyAlignment="1" applyBorder="1" applyFont="1" applyNumberFormat="1">
      <alignment horizontal="center" shrinkToFit="0" vertical="bottom" wrapText="0"/>
    </xf>
    <xf borderId="115" fillId="0" fontId="11" numFmtId="3" xfId="0" applyAlignment="1" applyBorder="1" applyFont="1" applyNumberFormat="1">
      <alignment horizontal="center" shrinkToFit="0" vertical="bottom" wrapText="0"/>
    </xf>
    <xf borderId="105" fillId="3" fontId="15" numFmtId="1" xfId="0" applyAlignment="1" applyBorder="1" applyFont="1" applyNumberFormat="1">
      <alignment horizontal="center" shrinkToFit="0" vertical="bottom" wrapText="0"/>
    </xf>
    <xf borderId="96" fillId="0" fontId="11" numFmtId="3" xfId="0" applyAlignment="1" applyBorder="1" applyFont="1" applyNumberFormat="1">
      <alignment horizontal="center" shrinkToFit="0" vertical="bottom" wrapText="0"/>
    </xf>
    <xf borderId="154" fillId="0" fontId="11" numFmtId="0" xfId="0" applyAlignment="1" applyBorder="1" applyFont="1">
      <alignment shrinkToFit="0" vertical="bottom" wrapText="0"/>
    </xf>
    <xf borderId="6" fillId="0" fontId="11" numFmtId="3" xfId="0" applyAlignment="1" applyBorder="1" applyFont="1" applyNumberFormat="1">
      <alignment horizontal="center" shrinkToFit="0" vertical="bottom" wrapText="0"/>
    </xf>
    <xf borderId="61" fillId="0" fontId="11" numFmtId="3" xfId="0" applyAlignment="1" applyBorder="1" applyFont="1" applyNumberFormat="1">
      <alignment horizontal="center" shrinkToFit="0" vertical="bottom" wrapText="0"/>
    </xf>
    <xf borderId="7" fillId="0" fontId="11" numFmtId="3" xfId="0" applyAlignment="1" applyBorder="1" applyFont="1" applyNumberFormat="1">
      <alignment horizontal="center" shrinkToFit="0" vertical="bottom" wrapText="0"/>
    </xf>
    <xf borderId="76" fillId="4" fontId="16" numFmtId="1" xfId="0" applyAlignment="1" applyBorder="1" applyFont="1" applyNumberFormat="1">
      <alignment horizontal="center" shrinkToFit="0" vertical="bottom" wrapText="0"/>
    </xf>
    <xf borderId="100" fillId="2" fontId="11" numFmtId="3" xfId="0" applyAlignment="1" applyBorder="1" applyFont="1" applyNumberFormat="1">
      <alignment horizontal="center" shrinkToFit="0" vertical="bottom" wrapText="0"/>
    </xf>
    <xf borderId="128" fillId="0" fontId="11" numFmtId="3" xfId="0" applyAlignment="1" applyBorder="1" applyFont="1" applyNumberFormat="1">
      <alignment horizontal="center" shrinkToFit="0" vertical="bottom" wrapText="0"/>
    </xf>
    <xf borderId="31" fillId="0" fontId="11" numFmtId="3" xfId="0" applyAlignment="1" applyBorder="1" applyFont="1" applyNumberFormat="1">
      <alignment horizontal="center" shrinkToFit="0" vertical="bottom" wrapText="0"/>
    </xf>
    <xf borderId="155" fillId="0" fontId="11" numFmtId="3" xfId="0" applyAlignment="1" applyBorder="1" applyFont="1" applyNumberFormat="1">
      <alignment horizontal="center" shrinkToFit="0" vertical="bottom" wrapText="0"/>
    </xf>
    <xf borderId="74" fillId="0" fontId="11" numFmtId="3" xfId="0" applyAlignment="1" applyBorder="1" applyFont="1" applyNumberFormat="1">
      <alignment horizontal="center" shrinkToFit="0" vertical="bottom" wrapText="0"/>
    </xf>
    <xf borderId="49" fillId="2" fontId="11" numFmtId="3" xfId="0" applyAlignment="1" applyBorder="1" applyFont="1" applyNumberFormat="1">
      <alignment horizontal="center" shrinkToFit="0" vertical="bottom" wrapText="0"/>
    </xf>
    <xf borderId="50" fillId="0" fontId="11" numFmtId="3" xfId="0" applyAlignment="1" applyBorder="1" applyFont="1" applyNumberFormat="1">
      <alignment horizontal="center" shrinkToFit="0" vertical="bottom" wrapText="0"/>
    </xf>
    <xf borderId="23" fillId="0" fontId="11" numFmtId="0" xfId="0" applyAlignment="1" applyBorder="1" applyFont="1">
      <alignment shrinkToFit="0" vertical="bottom" wrapText="0"/>
    </xf>
    <xf borderId="64" fillId="0" fontId="11" numFmtId="3" xfId="0" applyAlignment="1" applyBorder="1" applyFont="1" applyNumberFormat="1">
      <alignment horizontal="center" shrinkToFit="0" vertical="bottom" wrapText="0"/>
    </xf>
    <xf borderId="98" fillId="0" fontId="11" numFmtId="3" xfId="0" applyAlignment="1" applyBorder="1" applyFont="1" applyNumberFormat="1">
      <alignment horizontal="center" shrinkToFit="0" vertical="bottom" wrapText="0"/>
    </xf>
    <xf borderId="80" fillId="2" fontId="11" numFmtId="3" xfId="0" applyAlignment="1" applyBorder="1" applyFont="1" applyNumberFormat="1">
      <alignment horizontal="center" shrinkToFit="0" vertical="bottom" wrapText="0"/>
    </xf>
    <xf borderId="98" fillId="0" fontId="3" numFmtId="3" xfId="0" applyAlignment="1" applyBorder="1" applyFont="1" applyNumberFormat="1">
      <alignment horizontal="center" shrinkToFit="0" vertical="bottom" wrapText="0"/>
    </xf>
    <xf borderId="0" fillId="0" fontId="23" numFmtId="3" xfId="0" applyAlignment="1" applyFont="1" applyNumberFormat="1">
      <alignment horizontal="left" shrinkToFit="0" vertical="bottom" wrapText="0"/>
    </xf>
    <xf borderId="0" fillId="0" fontId="3" numFmtId="3" xfId="0" applyAlignment="1" applyFont="1" applyNumberFormat="1">
      <alignment horizontal="left" shrinkToFit="0" vertical="bottom" wrapText="0"/>
    </xf>
    <xf borderId="0" fillId="0" fontId="3" numFmtId="0" xfId="0" applyAlignment="1" applyFont="1">
      <alignment horizontal="left" shrinkToFit="0" vertical="bottom" wrapText="0"/>
    </xf>
    <xf borderId="18" fillId="0" fontId="11" numFmtId="0" xfId="0" applyAlignment="1" applyBorder="1" applyFont="1">
      <alignment shrinkToFit="0" vertical="bottom" wrapText="0"/>
    </xf>
    <xf borderId="20" fillId="0" fontId="3" numFmtId="3" xfId="0" applyAlignment="1" applyBorder="1" applyFont="1" applyNumberFormat="1">
      <alignment horizontal="center" shrinkToFit="0" vertical="bottom" wrapText="0"/>
    </xf>
    <xf borderId="156" fillId="0" fontId="3" numFmtId="3" xfId="0" applyAlignment="1" applyBorder="1" applyFont="1" applyNumberFormat="1">
      <alignment horizontal="center" shrinkToFit="0" vertical="bottom" wrapText="0"/>
    </xf>
    <xf borderId="157" fillId="0" fontId="3" numFmtId="3" xfId="0" applyAlignment="1" applyBorder="1" applyFont="1" applyNumberFormat="1">
      <alignment horizontal="center" shrinkToFit="0" vertical="bottom" wrapText="0"/>
    </xf>
    <xf borderId="6" fillId="0" fontId="11" numFmtId="0" xfId="0" applyAlignment="1" applyBorder="1" applyFont="1">
      <alignment shrinkToFit="0" vertical="bottom" wrapText="0"/>
    </xf>
    <xf borderId="22" fillId="2" fontId="11" numFmtId="0" xfId="0" applyAlignment="1" applyBorder="1" applyFont="1">
      <alignment horizontal="center" shrinkToFit="0" vertical="bottom" wrapText="0"/>
    </xf>
    <xf borderId="7" fillId="2" fontId="11" numFmtId="3" xfId="0" applyAlignment="1" applyBorder="1" applyFont="1" applyNumberFormat="1">
      <alignment horizontal="center" shrinkToFit="0" vertical="bottom" wrapText="0"/>
    </xf>
    <xf borderId="8" fillId="0" fontId="11" numFmtId="3" xfId="0" applyAlignment="1" applyBorder="1" applyFont="1" applyNumberFormat="1">
      <alignment horizontal="center" shrinkToFit="0" vertical="bottom" wrapText="0"/>
    </xf>
    <xf borderId="34" fillId="0" fontId="3" numFmtId="3" xfId="0" applyAlignment="1" applyBorder="1" applyFont="1" applyNumberFormat="1">
      <alignment horizontal="center" shrinkToFit="0" vertical="bottom" wrapText="0"/>
    </xf>
    <xf borderId="116" fillId="0" fontId="3" numFmtId="3" xfId="0" applyAlignment="1" applyBorder="1" applyFont="1" applyNumberFormat="1">
      <alignment horizontal="center" shrinkToFit="0" vertical="bottom" wrapText="0"/>
    </xf>
    <xf borderId="63" fillId="0" fontId="3" numFmtId="3" xfId="0" applyAlignment="1" applyBorder="1" applyFont="1" applyNumberFormat="1">
      <alignment horizontal="center" shrinkToFit="0" vertical="bottom" wrapText="0"/>
    </xf>
    <xf borderId="88" fillId="0" fontId="3" numFmtId="3" xfId="0" applyAlignment="1" applyBorder="1" applyFont="1" applyNumberFormat="1">
      <alignment horizontal="center" shrinkToFit="0" vertical="bottom" wrapText="0"/>
    </xf>
    <xf borderId="13" fillId="0" fontId="11" numFmtId="0" xfId="0" applyAlignment="1" applyBorder="1" applyFont="1">
      <alignment shrinkToFit="0" vertical="bottom" wrapText="0"/>
    </xf>
    <xf borderId="14" fillId="0" fontId="11" numFmtId="3" xfId="0" applyAlignment="1" applyBorder="1" applyFont="1" applyNumberFormat="1">
      <alignment horizontal="center" shrinkToFit="0" vertical="bottom" wrapText="0"/>
    </xf>
    <xf borderId="158" fillId="2" fontId="11" numFmtId="3" xfId="0" applyAlignment="1" applyBorder="1" applyFont="1" applyNumberFormat="1">
      <alignment horizontal="center" shrinkToFit="0" vertical="bottom" wrapText="0"/>
    </xf>
    <xf borderId="65" fillId="0" fontId="11" numFmtId="3" xfId="0" applyAlignment="1" applyBorder="1" applyFont="1" applyNumberFormat="1">
      <alignment horizontal="center" shrinkToFit="0" vertical="bottom" wrapText="0"/>
    </xf>
    <xf borderId="25" fillId="0" fontId="11" numFmtId="3" xfId="0" applyAlignment="1" applyBorder="1" applyFont="1" applyNumberFormat="1">
      <alignment horizontal="center" shrinkToFit="0" vertical="bottom" wrapText="0"/>
    </xf>
    <xf borderId="131" fillId="0" fontId="11" numFmtId="3" xfId="0" applyAlignment="1" applyBorder="1" applyFont="1" applyNumberFormat="1">
      <alignment horizontal="center" shrinkToFit="0" vertical="bottom" wrapText="0"/>
    </xf>
    <xf borderId="134" fillId="0" fontId="11" numFmtId="3" xfId="0" applyAlignment="1" applyBorder="1" applyFont="1" applyNumberFormat="1">
      <alignment horizontal="center" shrinkToFit="0" vertical="bottom" wrapText="0"/>
    </xf>
    <xf borderId="159" fillId="2" fontId="11" numFmtId="3" xfId="0" applyAlignment="1" applyBorder="1" applyFont="1" applyNumberFormat="1">
      <alignment horizontal="center" shrinkToFit="0" vertical="bottom" wrapText="0"/>
    </xf>
    <xf borderId="0" fillId="0" fontId="10" numFmtId="14" xfId="0" applyAlignment="1" applyFont="1" applyNumberFormat="1">
      <alignment horizontal="center" shrinkToFit="0" vertical="bottom" wrapText="0"/>
    </xf>
    <xf borderId="160" fillId="0" fontId="11" numFmtId="3" xfId="0" applyAlignment="1" applyBorder="1" applyFont="1" applyNumberFormat="1">
      <alignment horizontal="center" shrinkToFit="0" vertical="bottom" wrapText="0"/>
    </xf>
    <xf borderId="93" fillId="0" fontId="1" numFmtId="0" xfId="0" applyAlignment="1" applyBorder="1" applyFont="1">
      <alignment horizontal="center" shrinkToFit="0" vertical="bottom" wrapText="0"/>
    </xf>
    <xf borderId="119" fillId="3" fontId="15" numFmtId="0" xfId="0" applyAlignment="1" applyBorder="1" applyFont="1">
      <alignment horizontal="center" shrinkToFit="0" vertical="bottom" wrapText="0"/>
    </xf>
    <xf borderId="105" fillId="0" fontId="13" numFmtId="0" xfId="0" applyAlignment="1" applyBorder="1" applyFont="1">
      <alignment horizontal="center" shrinkToFit="0" vertical="bottom" wrapText="0"/>
    </xf>
    <xf borderId="70" fillId="3" fontId="15" numFmtId="3" xfId="0" applyAlignment="1" applyBorder="1" applyFont="1" applyNumberFormat="1">
      <alignment horizontal="center" shrinkToFit="0" vertical="bottom" wrapText="0"/>
    </xf>
    <xf borderId="72" fillId="0" fontId="13" numFmtId="0" xfId="0" applyAlignment="1" applyBorder="1" applyFont="1">
      <alignment horizontal="center" shrinkToFit="0" vertical="bottom" wrapText="0"/>
    </xf>
    <xf borderId="126" fillId="0" fontId="13" numFmtId="0" xfId="0" applyAlignment="1" applyBorder="1" applyFont="1">
      <alignment horizontal="center" shrinkToFit="0" vertical="bottom" wrapText="0"/>
    </xf>
    <xf borderId="88" fillId="0" fontId="11" numFmtId="0" xfId="0" applyAlignment="1" applyBorder="1" applyFont="1">
      <alignment shrinkToFit="0" vertical="bottom" wrapText="0"/>
    </xf>
    <xf borderId="71" fillId="3" fontId="15" numFmtId="3" xfId="0" applyAlignment="1" applyBorder="1" applyFont="1" applyNumberFormat="1">
      <alignment horizontal="center" shrinkToFit="0" vertical="bottom" wrapText="0"/>
    </xf>
    <xf borderId="118" fillId="0" fontId="20" numFmtId="0" xfId="0" applyAlignment="1" applyBorder="1" applyFont="1">
      <alignment horizontal="center" shrinkToFit="0" vertical="bottom" wrapText="0"/>
    </xf>
    <xf borderId="118" fillId="0" fontId="11" numFmtId="0" xfId="0" applyAlignment="1" applyBorder="1" applyFont="1">
      <alignment shrinkToFit="0" vertical="bottom" wrapText="0"/>
    </xf>
    <xf borderId="40" fillId="3" fontId="15" numFmtId="3" xfId="0" applyAlignment="1" applyBorder="1" applyFont="1" applyNumberFormat="1">
      <alignment horizontal="center" shrinkToFit="0" vertical="bottom" wrapText="0"/>
    </xf>
    <xf borderId="44" fillId="0" fontId="11" numFmtId="165" xfId="0" applyAlignment="1" applyBorder="1" applyFont="1" applyNumberFormat="1">
      <alignment shrinkToFit="0" vertical="bottom" wrapText="0"/>
    </xf>
    <xf borderId="51" fillId="0" fontId="10" numFmtId="0" xfId="0" applyAlignment="1" applyBorder="1" applyFont="1">
      <alignment horizontal="center" shrinkToFit="0" vertical="bottom" wrapText="0"/>
    </xf>
    <xf borderId="14" fillId="0" fontId="11" numFmtId="0" xfId="0" applyAlignment="1" applyBorder="1" applyFont="1">
      <alignment horizontal="center" shrinkToFit="0" vertical="bottom" wrapText="0"/>
    </xf>
    <xf borderId="49" fillId="0" fontId="11" numFmtId="0" xfId="0" applyAlignment="1" applyBorder="1" applyFont="1">
      <alignment horizontal="center" shrinkToFit="0" vertical="bottom" wrapText="0"/>
    </xf>
    <xf borderId="141" fillId="0" fontId="11" numFmtId="0" xfId="0" applyAlignment="1" applyBorder="1" applyFont="1">
      <alignment horizontal="center" shrinkToFit="0" vertical="bottom" wrapText="0"/>
    </xf>
    <xf borderId="75" fillId="0" fontId="13" numFmtId="17" xfId="0" applyAlignment="1" applyBorder="1" applyFont="1" applyNumberFormat="1">
      <alignment horizontal="center" shrinkToFit="0" vertical="bottom" wrapText="0"/>
    </xf>
    <xf borderId="126" fillId="4" fontId="15" numFmtId="3" xfId="0" applyAlignment="1" applyBorder="1" applyFont="1" applyNumberFormat="1">
      <alignment horizontal="center" shrinkToFit="0" vertical="bottom" wrapText="0"/>
    </xf>
    <xf borderId="0" fillId="0" fontId="15" numFmtId="3" xfId="0" applyAlignment="1" applyFont="1" applyNumberFormat="1">
      <alignment horizontal="center" shrinkToFit="0" vertical="bottom" wrapText="0"/>
    </xf>
    <xf borderId="73" fillId="0" fontId="13" numFmtId="0" xfId="0" applyAlignment="1" applyBorder="1" applyFont="1">
      <alignment horizontal="center" shrinkToFit="0" vertical="bottom" wrapText="0"/>
    </xf>
    <xf borderId="48" fillId="3" fontId="16" numFmtId="1" xfId="0" applyAlignment="1" applyBorder="1" applyFont="1" applyNumberFormat="1">
      <alignment horizontal="center" shrinkToFit="0" vertical="bottom" wrapText="0"/>
    </xf>
    <xf borderId="21" fillId="2" fontId="11" numFmtId="0" xfId="0" applyAlignment="1" applyBorder="1" applyFont="1">
      <alignment shrinkToFit="0" vertical="bottom" wrapText="0"/>
    </xf>
    <xf borderId="0" fillId="0" fontId="15" numFmtId="0" xfId="0" applyAlignment="1" applyFont="1">
      <alignment shrinkToFit="0" vertical="bottom" wrapText="0"/>
    </xf>
    <xf borderId="65" fillId="2" fontId="11" numFmtId="0" xfId="0" applyAlignment="1" applyBorder="1" applyFont="1">
      <alignment horizontal="center" shrinkToFit="0" vertical="bottom" wrapText="0"/>
    </xf>
    <xf borderId="57" fillId="2" fontId="11" numFmtId="0" xfId="0" applyAlignment="1" applyBorder="1" applyFont="1">
      <alignment horizontal="center" shrinkToFit="0" vertical="bottom" wrapText="0"/>
    </xf>
    <xf borderId="98" fillId="2" fontId="11" numFmtId="0" xfId="0" applyAlignment="1" applyBorder="1" applyFont="1">
      <alignment horizontal="center" shrinkToFit="0" vertical="bottom" wrapText="0"/>
    </xf>
    <xf borderId="145" fillId="4" fontId="16" numFmtId="1" xfId="0" applyAlignment="1" applyBorder="1" applyFont="1" applyNumberFormat="1">
      <alignment horizontal="center" shrinkToFit="0" vertical="bottom" wrapText="0"/>
    </xf>
    <xf borderId="52" fillId="2" fontId="11" numFmtId="165" xfId="0" applyAlignment="1" applyBorder="1" applyFont="1" applyNumberFormat="1">
      <alignment horizontal="center" shrinkToFit="0" vertical="bottom" wrapText="0"/>
    </xf>
    <xf borderId="0" fillId="0" fontId="9" numFmtId="3" xfId="0" applyAlignment="1" applyFont="1" applyNumberFormat="1">
      <alignment horizontal="center" shrinkToFit="0" vertical="bottom" wrapText="0"/>
    </xf>
    <xf borderId="0" fillId="0" fontId="11" numFmtId="9" xfId="0" applyAlignment="1" applyFont="1" applyNumberFormat="1">
      <alignment horizontal="center" shrinkToFit="0" vertical="bottom" wrapText="0"/>
    </xf>
    <xf borderId="80" fillId="2" fontId="11" numFmtId="165" xfId="0" applyAlignment="1" applyBorder="1" applyFont="1" applyNumberFormat="1">
      <alignment horizontal="center" shrinkToFit="0" vertical="bottom" wrapText="0"/>
    </xf>
    <xf borderId="88" fillId="4" fontId="19" numFmtId="9" xfId="0" applyAlignment="1" applyBorder="1" applyFont="1" applyNumberFormat="1">
      <alignment horizontal="center" shrinkToFit="0" vertical="bottom" wrapText="0"/>
    </xf>
    <xf borderId="0" fillId="0" fontId="19" numFmtId="0" xfId="0" applyAlignment="1" applyFont="1">
      <alignment horizontal="center" shrinkToFit="0" vertical="bottom" wrapText="0"/>
    </xf>
    <xf borderId="161" fillId="0" fontId="19" numFmtId="0" xfId="0" applyAlignment="1" applyBorder="1" applyFont="1">
      <alignment horizontal="center" shrinkToFit="0" vertical="bottom" wrapText="0"/>
    </xf>
    <xf borderId="66" fillId="0" fontId="11" numFmtId="1" xfId="0" applyAlignment="1" applyBorder="1" applyFont="1" applyNumberFormat="1">
      <alignment horizontal="center" shrinkToFit="0" vertical="bottom" wrapText="0"/>
    </xf>
    <xf borderId="161" fillId="0" fontId="19" numFmtId="1" xfId="0" applyAlignment="1" applyBorder="1" applyFont="1" applyNumberFormat="1">
      <alignment horizontal="center" shrinkToFit="0" vertical="bottom" wrapText="0"/>
    </xf>
    <xf borderId="9" fillId="0" fontId="15" numFmtId="3" xfId="0" applyAlignment="1" applyBorder="1" applyFont="1" applyNumberFormat="1">
      <alignment horizontal="center" shrinkToFit="0" vertical="bottom" wrapText="0"/>
    </xf>
    <xf borderId="99" fillId="0" fontId="11" numFmtId="1" xfId="0" applyAlignment="1" applyBorder="1" applyFont="1" applyNumberFormat="1">
      <alignment horizontal="center" shrinkToFit="0" vertical="bottom" wrapText="0"/>
    </xf>
    <xf borderId="65" fillId="2" fontId="11" numFmtId="1" xfId="0" applyAlignment="1" applyBorder="1" applyFont="1" applyNumberFormat="1">
      <alignment horizontal="center" shrinkToFit="0" vertical="bottom" wrapText="0"/>
    </xf>
    <xf borderId="57" fillId="2" fontId="11" numFmtId="1" xfId="0" applyAlignment="1" applyBorder="1" applyFont="1" applyNumberFormat="1">
      <alignment horizontal="center" shrinkToFit="0" vertical="bottom" wrapText="0"/>
    </xf>
    <xf borderId="26" fillId="2" fontId="11" numFmtId="1" xfId="0" applyAlignment="1" applyBorder="1" applyFont="1" applyNumberFormat="1">
      <alignment horizontal="center" shrinkToFit="0" vertical="bottom" wrapText="0"/>
    </xf>
    <xf borderId="101" fillId="2" fontId="11" numFmtId="0" xfId="0" applyAlignment="1" applyBorder="1" applyFont="1">
      <alignment shrinkToFit="0" vertical="bottom" wrapText="0"/>
    </xf>
    <xf borderId="162" fillId="2" fontId="11" numFmtId="1" xfId="0" applyAlignment="1" applyBorder="1" applyFont="1" applyNumberFormat="1">
      <alignment horizontal="center" shrinkToFit="0" vertical="bottom" wrapText="0"/>
    </xf>
    <xf borderId="81" fillId="2" fontId="11" numFmtId="1" xfId="0" applyAlignment="1" applyBorder="1" applyFont="1" applyNumberFormat="1">
      <alignment horizontal="center" shrinkToFit="0" vertical="bottom" wrapText="0"/>
    </xf>
    <xf borderId="9" fillId="0" fontId="22" numFmtId="3" xfId="0" applyAlignment="1" applyBorder="1" applyFont="1" applyNumberFormat="1">
      <alignment horizontal="center" shrinkToFit="0" vertical="bottom" wrapText="0"/>
    </xf>
    <xf borderId="163" fillId="2" fontId="11" numFmtId="1" xfId="0" applyAlignment="1" applyBorder="1" applyFont="1" applyNumberFormat="1">
      <alignment horizontal="center" shrinkToFit="0" vertical="bottom" wrapText="0"/>
    </xf>
    <xf borderId="59" fillId="0" fontId="22" numFmtId="3" xfId="0" applyAlignment="1" applyBorder="1" applyFont="1" applyNumberFormat="1">
      <alignment horizontal="center" shrinkToFit="0" vertical="bottom" wrapText="0"/>
    </xf>
    <xf borderId="20" fillId="0" fontId="11" numFmtId="1" xfId="0" applyAlignment="1" applyBorder="1" applyFont="1" applyNumberFormat="1">
      <alignment horizontal="center" shrinkToFit="0" vertical="bottom" wrapText="0"/>
    </xf>
    <xf borderId="30" fillId="2" fontId="11" numFmtId="0" xfId="0" applyAlignment="1" applyBorder="1" applyFont="1">
      <alignment shrinkToFit="0" vertical="bottom" wrapText="0"/>
    </xf>
    <xf borderId="94" fillId="2" fontId="11" numFmtId="0" xfId="0" applyAlignment="1" applyBorder="1" applyFont="1">
      <alignment horizontal="center" shrinkToFit="0" vertical="bottom" wrapText="0"/>
    </xf>
    <xf borderId="60" fillId="2" fontId="11" numFmtId="0" xfId="0" applyAlignment="1" applyBorder="1" applyFont="1">
      <alignment horizontal="center" shrinkToFit="0" vertical="bottom" wrapText="0"/>
    </xf>
    <xf borderId="95" fillId="2" fontId="11" numFmtId="0" xfId="0" applyAlignment="1" applyBorder="1" applyFont="1">
      <alignment horizontal="center" shrinkToFit="0" vertical="bottom" wrapText="0"/>
    </xf>
    <xf borderId="11" fillId="2" fontId="11" numFmtId="165" xfId="0" applyAlignment="1" applyBorder="1" applyFont="1" applyNumberFormat="1">
      <alignment horizontal="center" shrinkToFit="0" vertical="bottom" wrapText="0"/>
    </xf>
    <xf borderId="119" fillId="2" fontId="11" numFmtId="3" xfId="0" applyAlignment="1" applyBorder="1" applyFont="1" applyNumberFormat="1">
      <alignment horizontal="center" shrinkToFit="0" vertical="bottom" wrapText="0"/>
    </xf>
    <xf borderId="164" fillId="0" fontId="11" numFmtId="1" xfId="0" applyAlignment="1" applyBorder="1" applyFont="1" applyNumberFormat="1">
      <alignment horizontal="center" shrinkToFit="0" vertical="bottom" wrapText="0"/>
    </xf>
    <xf borderId="2" fillId="0" fontId="10" numFmtId="0" xfId="0" applyAlignment="1" applyBorder="1" applyFont="1">
      <alignment horizontal="center" shrinkToFit="0" vertical="bottom" wrapText="0"/>
    </xf>
    <xf borderId="32" fillId="0" fontId="13" numFmtId="0" xfId="0" applyAlignment="1" applyBorder="1" applyFont="1">
      <alignment horizontal="center" shrinkToFit="0" vertical="bottom" wrapText="0"/>
    </xf>
    <xf borderId="116" fillId="0" fontId="13" numFmtId="0" xfId="0" applyAlignment="1" applyBorder="1" applyFont="1">
      <alignment horizontal="center" shrinkToFit="0" vertical="bottom" wrapText="0"/>
    </xf>
    <xf borderId="165" fillId="0" fontId="13" numFmtId="0" xfId="0" applyAlignment="1" applyBorder="1" applyFont="1">
      <alignment horizontal="center" shrinkToFit="0" vertical="bottom" wrapText="0"/>
    </xf>
    <xf borderId="2" fillId="0" fontId="13" numFmtId="0" xfId="0" applyAlignment="1" applyBorder="1" applyFont="1">
      <alignment horizontal="center" shrinkToFit="0" vertical="bottom" wrapText="0"/>
    </xf>
    <xf borderId="105" fillId="0" fontId="11" numFmtId="0" xfId="0" applyAlignment="1" applyBorder="1" applyFont="1">
      <alignment shrinkToFit="0" vertical="bottom" wrapText="0"/>
    </xf>
    <xf borderId="165" fillId="0" fontId="11" numFmtId="1" xfId="0" applyAlignment="1" applyBorder="1" applyFont="1" applyNumberFormat="1">
      <alignment horizontal="center" shrinkToFit="0" vertical="bottom" wrapText="0"/>
    </xf>
    <xf borderId="74" fillId="0" fontId="11" numFmtId="0" xfId="0" applyAlignment="1" applyBorder="1" applyFont="1">
      <alignment shrinkToFit="0" vertical="bottom" wrapText="0"/>
    </xf>
    <xf borderId="89" fillId="0" fontId="11" numFmtId="0" xfId="0" applyAlignment="1" applyBorder="1" applyFont="1">
      <alignment horizontal="center" shrinkToFit="0" vertical="bottom" wrapText="0"/>
    </xf>
    <xf borderId="90" fillId="0" fontId="11" numFmtId="0" xfId="0" applyAlignment="1" applyBorder="1" applyFont="1">
      <alignment horizontal="center" shrinkToFit="0" vertical="bottom" wrapText="0"/>
    </xf>
    <xf borderId="142" fillId="0" fontId="11" numFmtId="0" xfId="0" applyAlignment="1" applyBorder="1" applyFont="1">
      <alignment horizontal="center" shrinkToFit="0" vertical="bottom" wrapText="0"/>
    </xf>
    <xf borderId="88" fillId="0" fontId="10" numFmtId="0" xfId="0" applyAlignment="1" applyBorder="1" applyFont="1">
      <alignment horizontal="center" shrinkToFit="0" vertical="bottom" wrapText="0"/>
    </xf>
    <xf borderId="105" fillId="0" fontId="13" numFmtId="1" xfId="0" applyAlignment="1" applyBorder="1" applyFont="1" applyNumberFormat="1">
      <alignment horizontal="center" shrinkToFit="0" vertical="bottom" wrapText="0"/>
    </xf>
    <xf borderId="73" fillId="0" fontId="13" numFmtId="1" xfId="0" applyAlignment="1" applyBorder="1" applyFont="1" applyNumberFormat="1">
      <alignment horizontal="center" shrinkToFit="0" vertical="bottom" wrapText="0"/>
    </xf>
    <xf borderId="44" fillId="0" fontId="13" numFmtId="1" xfId="0" applyAlignment="1" applyBorder="1" applyFont="1" applyNumberFormat="1">
      <alignment horizontal="center" shrinkToFit="0" vertical="bottom" wrapText="0"/>
    </xf>
    <xf borderId="88" fillId="0" fontId="20" numFmtId="0" xfId="0" applyAlignment="1" applyBorder="1" applyFont="1">
      <alignment horizontal="center" shrinkToFit="0" vertical="bottom" wrapText="0"/>
    </xf>
    <xf borderId="118" fillId="0" fontId="15" numFmtId="0" xfId="0" applyAlignment="1" applyBorder="1" applyFont="1">
      <alignment horizontal="center" shrinkToFit="0" vertical="bottom" wrapText="0"/>
    </xf>
    <xf borderId="44" fillId="0" fontId="15" numFmtId="0" xfId="0" applyAlignment="1" applyBorder="1" applyFont="1">
      <alignment horizontal="center" shrinkToFit="0" vertical="bottom" wrapText="0"/>
    </xf>
    <xf borderId="75" fillId="0" fontId="10" numFmtId="0" xfId="0" applyAlignment="1" applyBorder="1" applyFont="1">
      <alignment horizontal="center" shrinkToFit="0" vertical="bottom" wrapText="0"/>
    </xf>
    <xf borderId="155" fillId="0" fontId="11" numFmtId="1" xfId="0" applyAlignment="1" applyBorder="1" applyFont="1" applyNumberFormat="1">
      <alignment horizontal="center" shrinkToFit="0" vertical="bottom" wrapText="0"/>
    </xf>
    <xf borderId="68" fillId="0" fontId="11" numFmtId="1" xfId="0" applyAlignment="1" applyBorder="1" applyFont="1" applyNumberFormat="1">
      <alignment horizontal="center" shrinkToFit="0" vertical="bottom" wrapText="0"/>
    </xf>
    <xf borderId="141" fillId="0" fontId="11" numFmtId="1" xfId="0" applyAlignment="1" applyBorder="1" applyFont="1" applyNumberFormat="1">
      <alignment horizontal="center" shrinkToFit="0" vertical="bottom" wrapText="0"/>
    </xf>
    <xf borderId="166" fillId="0" fontId="13" numFmtId="0" xfId="0" applyAlignment="1" applyBorder="1" applyFont="1">
      <alignment horizontal="center" shrinkToFit="0" vertical="bottom" wrapText="0"/>
    </xf>
    <xf borderId="3" fillId="0" fontId="13" numFmtId="0" xfId="0" applyAlignment="1" applyBorder="1" applyFont="1">
      <alignment horizontal="center" shrinkToFit="0" vertical="bottom" wrapText="0"/>
    </xf>
    <xf borderId="109" fillId="0" fontId="13" numFmtId="0" xfId="0" applyAlignment="1" applyBorder="1" applyFont="1">
      <alignment horizontal="center" shrinkToFit="0" vertical="bottom" wrapText="0"/>
    </xf>
    <xf borderId="167" fillId="0" fontId="13" numFmtId="0" xfId="0" applyAlignment="1" applyBorder="1" applyFont="1">
      <alignment horizontal="center" shrinkToFit="0" vertical="bottom" wrapText="0"/>
    </xf>
    <xf borderId="74" fillId="0" fontId="10" numFmtId="0" xfId="0" applyAlignment="1" applyBorder="1" applyFont="1">
      <alignment horizontal="center" shrinkToFit="0" vertical="bottom" wrapText="0"/>
    </xf>
    <xf borderId="89" fillId="0" fontId="11" numFmtId="1" xfId="0" applyAlignment="1" applyBorder="1" applyFont="1" applyNumberFormat="1">
      <alignment horizontal="center" shrinkToFit="0" vertical="bottom" wrapText="0"/>
    </xf>
    <xf borderId="67" fillId="0" fontId="11" numFmtId="1" xfId="0" applyAlignment="1" applyBorder="1" applyFont="1" applyNumberFormat="1">
      <alignment horizontal="center" shrinkToFit="0" vertical="bottom" wrapText="0"/>
    </xf>
    <xf borderId="142" fillId="0" fontId="11" numFmtId="1" xfId="0" applyAlignment="1" applyBorder="1" applyFont="1" applyNumberFormat="1">
      <alignment horizontal="center" shrinkToFit="0" vertical="bottom" wrapText="0"/>
    </xf>
    <xf borderId="48" fillId="2" fontId="11" numFmtId="3" xfId="0" applyAlignment="1" applyBorder="1" applyFont="1" applyNumberFormat="1">
      <alignment horizontal="center" shrinkToFit="0" vertical="bottom" wrapText="0"/>
    </xf>
    <xf borderId="15" fillId="2" fontId="11" numFmtId="0" xfId="0" applyAlignment="1" applyBorder="1" applyFont="1">
      <alignment horizontal="left" shrinkToFit="0" vertical="bottom" wrapText="0"/>
    </xf>
    <xf borderId="92" fillId="2" fontId="11" numFmtId="0" xfId="0" applyAlignment="1" applyBorder="1" applyFont="1">
      <alignment horizontal="center" shrinkToFit="0" vertical="bottom" wrapText="0"/>
    </xf>
    <xf borderId="162" fillId="2" fontId="11" numFmtId="0" xfId="0" applyAlignment="1" applyBorder="1" applyFont="1">
      <alignment horizontal="center" shrinkToFit="0" vertical="bottom" wrapText="0"/>
    </xf>
    <xf borderId="168" fillId="0" fontId="10" numFmtId="0" xfId="0" applyAlignment="1" applyBorder="1" applyFont="1">
      <alignment horizontal="center" shrinkToFit="0" vertical="bottom" wrapText="0"/>
    </xf>
    <xf borderId="85" fillId="0" fontId="13" numFmtId="1" xfId="0" applyAlignment="1" applyBorder="1" applyFont="1" applyNumberFormat="1">
      <alignment horizontal="center" shrinkToFit="0" vertical="bottom" wrapText="0"/>
    </xf>
    <xf borderId="169" fillId="0" fontId="13" numFmtId="1" xfId="0" applyAlignment="1" applyBorder="1" applyFont="1" applyNumberFormat="1">
      <alignment horizontal="center" shrinkToFit="0" vertical="bottom" wrapText="0"/>
    </xf>
    <xf borderId="170" fillId="0" fontId="13" numFmtId="1" xfId="0" applyAlignment="1" applyBorder="1" applyFont="1" applyNumberFormat="1">
      <alignment horizontal="center" shrinkToFit="0" vertical="bottom" wrapText="0"/>
    </xf>
    <xf borderId="93" fillId="3" fontId="10" numFmtId="0" xfId="0" applyAlignment="1" applyBorder="1" applyFont="1">
      <alignment horizontal="center" shrinkToFit="0" vertical="bottom" wrapText="0"/>
    </xf>
    <xf borderId="43" fillId="3" fontId="13" numFmtId="1" xfId="0" applyAlignment="1" applyBorder="1" applyFont="1" applyNumberFormat="1">
      <alignment horizontal="center" shrinkToFit="0" vertical="bottom" wrapText="0"/>
    </xf>
    <xf borderId="0" fillId="0" fontId="11" numFmtId="1" xfId="0" applyAlignment="1" applyFont="1" applyNumberFormat="1">
      <alignment horizontal="center" shrinkToFit="0" vertical="bottom" wrapText="0"/>
    </xf>
    <xf borderId="27" fillId="2" fontId="11" numFmtId="0" xfId="0" applyAlignment="1" applyBorder="1" applyFont="1">
      <alignment horizontal="left" shrinkToFit="0" vertical="bottom" wrapText="0"/>
    </xf>
    <xf borderId="63" fillId="0" fontId="13" numFmtId="3" xfId="0" applyAlignment="1" applyBorder="1" applyFont="1" applyNumberFormat="1">
      <alignment horizontal="center" shrinkToFit="0" vertical="bottom" wrapText="0"/>
    </xf>
    <xf borderId="171" fillId="0" fontId="11" numFmtId="1" xfId="0" applyAlignment="1" applyBorder="1" applyFont="1" applyNumberFormat="1">
      <alignment horizontal="center" shrinkToFit="0" vertical="bottom" wrapText="0"/>
    </xf>
    <xf borderId="78" fillId="2" fontId="11" numFmtId="3" xfId="0" applyAlignment="1" applyBorder="1" applyFont="1" applyNumberFormat="1">
      <alignment horizontal="center" shrinkToFit="0" vertical="bottom" wrapText="0"/>
    </xf>
    <xf borderId="60" fillId="0" fontId="11" numFmtId="1" xfId="0" applyAlignment="1" applyBorder="1" applyFont="1" applyNumberFormat="1">
      <alignment horizontal="center" shrinkToFit="0" vertical="bottom" wrapText="0"/>
    </xf>
    <xf borderId="52" fillId="2" fontId="11" numFmtId="3" xfId="0" applyAlignment="1" applyBorder="1" applyFont="1" applyNumberFormat="1">
      <alignment horizontal="center" shrinkToFit="0" vertical="bottom" wrapText="0"/>
    </xf>
    <xf borderId="95" fillId="0" fontId="11" numFmtId="1" xfId="0" applyAlignment="1" applyBorder="1" applyFont="1" applyNumberFormat="1">
      <alignment horizontal="center" shrinkToFit="0" vertical="bottom" wrapText="0"/>
    </xf>
    <xf borderId="2" fillId="0" fontId="15" numFmtId="0" xfId="0" applyAlignment="1" applyBorder="1" applyFont="1">
      <alignment shrinkToFit="0" vertical="bottom" wrapText="0"/>
    </xf>
    <xf borderId="46" fillId="0" fontId="15" numFmtId="0" xfId="0" applyAlignment="1" applyBorder="1" applyFont="1">
      <alignment horizontal="center" shrinkToFit="0" vertical="bottom" wrapText="0"/>
    </xf>
    <xf borderId="117" fillId="0" fontId="15" numFmtId="166" xfId="0" applyAlignment="1" applyBorder="1" applyFont="1" applyNumberFormat="1">
      <alignment horizontal="center" shrinkToFit="0" vertical="bottom" wrapText="0"/>
    </xf>
    <xf borderId="37" fillId="0" fontId="15" numFmtId="166" xfId="0" applyAlignment="1" applyBorder="1" applyFont="1" applyNumberFormat="1">
      <alignment horizontal="center" shrinkToFit="0" vertical="bottom" wrapText="0"/>
    </xf>
    <xf borderId="11" fillId="2" fontId="11" numFmtId="3" xfId="0" applyAlignment="1" applyBorder="1" applyFont="1" applyNumberForma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72" fillId="0" fontId="11" numFmtId="3" xfId="0" applyAlignment="1" applyBorder="1" applyFont="1" applyNumberFormat="1">
      <alignment horizontal="center" shrinkToFit="0" vertical="bottom" wrapText="0"/>
    </xf>
    <xf borderId="17" fillId="0" fontId="10" numFmtId="0" xfId="0" applyAlignment="1" applyBorder="1" applyFont="1">
      <alignment horizontal="center" shrinkToFit="0" vertical="bottom" wrapText="0"/>
    </xf>
    <xf borderId="50" fillId="0" fontId="11" numFmtId="0" xfId="0" applyAlignment="1" applyBorder="1" applyFont="1">
      <alignment horizontal="center" shrinkToFit="0" vertical="bottom" wrapText="0"/>
    </xf>
    <xf borderId="54" fillId="2" fontId="11" numFmtId="0" xfId="0" applyAlignment="1" applyBorder="1" applyFont="1">
      <alignment shrinkToFit="0" vertical="bottom" wrapText="0"/>
    </xf>
    <xf borderId="53" fillId="2" fontId="11" numFmtId="3" xfId="0" applyAlignment="1" applyBorder="1" applyFont="1" applyNumberFormat="1">
      <alignment horizontal="center" shrinkToFit="0" vertical="bottom" wrapText="0"/>
    </xf>
    <xf borderId="15" fillId="2" fontId="11" numFmtId="0" xfId="0" applyAlignment="1" applyBorder="1" applyFont="1">
      <alignment horizontal="center" shrinkToFit="0" vertical="bottom" wrapText="0"/>
    </xf>
    <xf borderId="53" fillId="2" fontId="11" numFmtId="0" xfId="0" applyAlignment="1" applyBorder="1" applyFont="1">
      <alignment horizontal="center" shrinkToFit="0" vertical="bottom" wrapText="0"/>
    </xf>
    <xf borderId="55" fillId="2" fontId="11" numFmtId="0" xfId="0" applyAlignment="1" applyBorder="1" applyFont="1">
      <alignment horizontal="center" shrinkToFit="0" vertical="bottom" wrapText="0"/>
    </xf>
    <xf borderId="124" fillId="0" fontId="11" numFmtId="3" xfId="0" applyAlignment="1" applyBorder="1" applyFont="1" applyNumberFormat="1">
      <alignment horizontal="center" shrinkToFit="0" vertical="bottom" wrapText="0"/>
    </xf>
    <xf borderId="22" fillId="2" fontId="11" numFmtId="0" xfId="0" applyAlignment="1" applyBorder="1" applyFont="1">
      <alignment shrinkToFit="0" vertical="bottom" wrapText="0"/>
    </xf>
    <xf borderId="57" fillId="2" fontId="11" numFmtId="0" xfId="0" applyAlignment="1" applyBorder="1" applyFont="1">
      <alignment shrinkToFit="0" vertical="bottom" wrapText="0"/>
    </xf>
    <xf borderId="98" fillId="2" fontId="11" numFmtId="0" xfId="0" applyAlignment="1" applyBorder="1" applyFont="1">
      <alignment shrinkToFit="0" vertical="bottom" wrapText="0"/>
    </xf>
    <xf borderId="88" fillId="0" fontId="15" numFmtId="0" xfId="0" applyAlignment="1" applyBorder="1" applyFont="1">
      <alignment horizontal="left" shrinkToFit="0" vertical="bottom" wrapText="0"/>
    </xf>
    <xf borderId="88" fillId="0" fontId="15" numFmtId="0" xfId="0" applyAlignment="1" applyBorder="1" applyFont="1">
      <alignment horizontal="center" shrinkToFit="0" vertical="bottom" wrapText="0"/>
    </xf>
    <xf borderId="44" fillId="0" fontId="17" numFmtId="0" xfId="0" applyBorder="1" applyFont="1"/>
    <xf borderId="22" fillId="0" fontId="10" numFmtId="0" xfId="0" applyAlignment="1" applyBorder="1" applyFont="1">
      <alignment horizontal="center" shrinkToFit="0" vertical="bottom" wrapText="0"/>
    </xf>
    <xf borderId="65" fillId="0" fontId="11" numFmtId="0" xfId="0" applyAlignment="1" applyBorder="1" applyFont="1">
      <alignment horizontal="center" shrinkToFit="0" vertical="bottom" wrapText="0"/>
    </xf>
    <xf borderId="57" fillId="0" fontId="11" numFmtId="0" xfId="0" applyAlignment="1" applyBorder="1" applyFont="1">
      <alignment shrinkToFit="0" vertical="bottom" wrapText="0"/>
    </xf>
    <xf borderId="98" fillId="0" fontId="11" numFmtId="0" xfId="0" applyAlignment="1" applyBorder="1" applyFont="1">
      <alignment shrinkToFit="0" vertical="bottom" wrapText="0"/>
    </xf>
    <xf borderId="4" fillId="0" fontId="15" numFmtId="0" xfId="0" applyAlignment="1" applyBorder="1" applyFont="1">
      <alignment horizontal="center" shrinkToFit="0" vertical="bottom" wrapText="0"/>
    </xf>
    <xf borderId="32" fillId="0" fontId="15" numFmtId="0" xfId="0" applyAlignment="1" applyBorder="1" applyFont="1">
      <alignment horizontal="center" shrinkToFit="0" vertical="bottom" wrapText="0"/>
    </xf>
    <xf borderId="63" fillId="0" fontId="15" numFmtId="0" xfId="0" applyAlignment="1" applyBorder="1" applyFont="1">
      <alignment horizontal="center" shrinkToFit="0" vertical="bottom" wrapText="0"/>
    </xf>
    <xf borderId="34" fillId="0" fontId="15" numFmtId="0" xfId="0" applyAlignment="1" applyBorder="1" applyFont="1">
      <alignment shrinkToFit="0" vertical="bottom" wrapText="0"/>
    </xf>
    <xf borderId="173" fillId="0" fontId="3" numFmtId="3" xfId="0" applyAlignment="1" applyBorder="1" applyFont="1" applyNumberFormat="1">
      <alignment horizontal="center" shrinkToFit="0" vertical="bottom" wrapText="0"/>
    </xf>
    <xf borderId="37" fillId="0" fontId="15" numFmtId="0" xfId="0" applyAlignment="1" applyBorder="1" applyFont="1">
      <alignment shrinkToFit="0" vertical="bottom" wrapText="0"/>
    </xf>
    <xf borderId="118" fillId="0" fontId="3" numFmtId="3" xfId="0" applyAlignment="1" applyBorder="1" applyFont="1" applyNumberFormat="1">
      <alignment horizontal="center" shrinkToFit="0" vertical="bottom" wrapText="0"/>
    </xf>
    <xf borderId="46" fillId="0" fontId="13" numFmtId="0" xfId="0" applyAlignment="1" applyBorder="1" applyFont="1">
      <alignment horizontal="center" shrinkToFit="0" vertical="bottom" wrapText="0"/>
    </xf>
    <xf borderId="148" fillId="0" fontId="11" numFmtId="3" xfId="0" applyAlignment="1" applyBorder="1" applyFont="1" applyNumberFormat="1">
      <alignment horizontal="center" shrinkToFit="0" vertical="bottom" wrapText="0"/>
    </xf>
    <xf borderId="100" fillId="0" fontId="13" numFmtId="0" xfId="0" applyAlignment="1" applyBorder="1" applyFont="1">
      <alignment horizontal="center" shrinkToFit="0" vertical="bottom" wrapText="0"/>
    </xf>
    <xf borderId="107" fillId="0" fontId="13" numFmtId="0" xfId="0" applyAlignment="1" applyBorder="1" applyFont="1">
      <alignment horizontal="center" shrinkToFit="0" vertical="bottom" wrapText="0"/>
    </xf>
    <xf borderId="54" fillId="2" fontId="11" numFmtId="9" xfId="0" applyAlignment="1" applyBorder="1" applyFont="1" applyNumberFormat="1">
      <alignment horizontal="center" shrinkToFit="0" vertical="bottom" wrapText="0"/>
    </xf>
    <xf borderId="14" fillId="2" fontId="11" numFmtId="0" xfId="0" applyAlignment="1" applyBorder="1" applyFont="1">
      <alignment horizontal="center" shrinkToFit="0" vertical="bottom" wrapText="0"/>
    </xf>
    <xf borderId="78" fillId="2" fontId="11" numFmtId="0" xfId="0" applyAlignment="1" applyBorder="1" applyFont="1">
      <alignment horizontal="center" shrinkToFit="0" vertical="bottom" wrapText="0"/>
    </xf>
    <xf borderId="49" fillId="2" fontId="11" numFmtId="17" xfId="0" applyAlignment="1" applyBorder="1" applyFont="1" applyNumberFormat="1">
      <alignment horizontal="center" shrinkToFit="0" vertical="bottom" wrapText="0"/>
    </xf>
    <xf borderId="45" fillId="2" fontId="11" numFmtId="0" xfId="0" applyAlignment="1" applyBorder="1" applyFont="1">
      <alignment horizontal="center" shrinkToFit="0" vertical="bottom" wrapText="0"/>
    </xf>
    <xf borderId="22" fillId="2" fontId="11" numFmtId="9" xfId="0" applyAlignment="1" applyBorder="1" applyFont="1" applyNumberFormat="1">
      <alignment horizontal="center" shrinkToFit="0" vertical="bottom" wrapText="0"/>
    </xf>
    <xf borderId="80" fillId="2" fontId="11" numFmtId="0" xfId="0" applyAlignment="1" applyBorder="1" applyFont="1">
      <alignment horizontal="center" shrinkToFit="0" vertical="bottom" wrapText="0"/>
    </xf>
    <xf borderId="57" fillId="2" fontId="11" numFmtId="17" xfId="0" applyAlignment="1" applyBorder="1" applyFont="1" applyNumberFormat="1">
      <alignment horizontal="center" shrinkToFit="0" vertical="bottom" wrapText="0"/>
    </xf>
    <xf borderId="69" fillId="3" fontId="15" numFmtId="3" xfId="0" applyAlignment="1" applyBorder="1" applyFont="1" applyNumberFormat="1">
      <alignment horizontal="center" shrinkToFit="0" vertical="bottom" wrapText="0"/>
    </xf>
    <xf borderId="31" fillId="2" fontId="11" numFmtId="0" xfId="0" applyAlignment="1" applyBorder="1" applyFont="1">
      <alignment shrinkToFit="0" vertical="bottom" wrapText="0"/>
    </xf>
    <xf borderId="6" fillId="2" fontId="11" numFmtId="0" xfId="0" applyAlignment="1" applyBorder="1" applyFont="1">
      <alignment horizontal="center" shrinkToFit="0" vertical="bottom" wrapText="0"/>
    </xf>
    <xf borderId="7" fillId="2" fontId="11" numFmtId="0" xfId="0" applyAlignment="1" applyBorder="1" applyFont="1">
      <alignment horizontal="center" shrinkToFit="0" vertical="bottom" wrapText="0"/>
    </xf>
    <xf borderId="8" fillId="2" fontId="11" numFmtId="0" xfId="0" applyAlignment="1" applyBorder="1" applyFont="1">
      <alignment shrinkToFit="0" vertical="bottom" wrapText="0"/>
    </xf>
    <xf borderId="0" fillId="0" fontId="24" numFmtId="3" xfId="0" applyAlignment="1" applyFont="1" applyNumberFormat="1">
      <alignment horizontal="center" shrinkToFit="0" vertical="bottom" wrapText="0"/>
    </xf>
    <xf borderId="31" fillId="2" fontId="11" numFmtId="9" xfId="0" applyAlignment="1" applyBorder="1" applyFont="1" applyNumberFormat="1">
      <alignment horizontal="center" shrinkToFit="0" vertical="bottom" wrapText="0"/>
    </xf>
    <xf borderId="46" fillId="2" fontId="11" numFmtId="0" xfId="0" applyAlignment="1" applyBorder="1" applyFont="1">
      <alignment horizontal="center" shrinkToFit="0" vertical="bottom" wrapText="0"/>
    </xf>
    <xf borderId="174" fillId="2" fontId="11" numFmtId="0" xfId="0" applyAlignment="1" applyBorder="1" applyFont="1">
      <alignment horizontal="center" shrinkToFit="0" vertical="bottom" wrapText="0"/>
    </xf>
    <xf borderId="7" fillId="2" fontId="11" numFmtId="17" xfId="0" applyAlignment="1" applyBorder="1" applyFont="1" applyNumberFormat="1">
      <alignment horizontal="center" shrinkToFit="0" vertical="bottom" wrapText="0"/>
    </xf>
    <xf borderId="94" fillId="0" fontId="11" numFmtId="1" xfId="0" applyAlignment="1" applyBorder="1" applyFont="1" applyNumberFormat="1">
      <alignment horizontal="center" shrinkToFit="0" vertical="bottom" wrapText="0"/>
    </xf>
    <xf borderId="67" fillId="0" fontId="11" numFmtId="0" xfId="0" applyAlignment="1" applyBorder="1" applyFont="1">
      <alignment shrinkToFit="0" vertical="bottom" wrapText="0"/>
    </xf>
    <xf borderId="142" fillId="0" fontId="11" numFmtId="0" xfId="0" applyAlignment="1" applyBorder="1" applyFont="1">
      <alignment shrinkToFit="0" vertical="bottom" wrapText="0"/>
    </xf>
    <xf borderId="0" fillId="0" fontId="11" numFmtId="17" xfId="0" applyAlignment="1" applyFont="1" applyNumberFormat="1">
      <alignment horizontal="center" shrinkToFit="0" vertical="bottom" wrapText="0"/>
    </xf>
    <xf borderId="85" fillId="0" fontId="11" numFmtId="1" xfId="0" applyAlignment="1" applyBorder="1" applyFont="1" applyNumberFormat="1">
      <alignment horizontal="center" shrinkToFit="0" vertical="bottom" wrapText="0"/>
    </xf>
    <xf borderId="86" fillId="0" fontId="11" numFmtId="1" xfId="0" applyAlignment="1" applyBorder="1" applyFont="1" applyNumberFormat="1">
      <alignment horizontal="center" shrinkToFit="0" vertical="bottom" wrapText="0"/>
    </xf>
    <xf borderId="166" fillId="0" fontId="10" numFmtId="0" xfId="0" applyAlignment="1" applyBorder="1" applyFont="1">
      <alignment horizontal="center" shrinkToFit="0" vertical="bottom" wrapText="0"/>
    </xf>
    <xf borderId="175" fillId="0" fontId="11" numFmtId="1" xfId="0" applyAlignment="1" applyBorder="1" applyFont="1" applyNumberFormat="1">
      <alignment horizontal="center" shrinkToFit="0" vertical="bottom" wrapText="0"/>
    </xf>
    <xf borderId="167" fillId="0" fontId="11" numFmtId="1" xfId="0" applyAlignment="1" applyBorder="1" applyFont="1" applyNumberFormat="1">
      <alignment horizontal="center" shrinkToFit="0" vertical="bottom" wrapText="0"/>
    </xf>
    <xf borderId="176" fillId="3" fontId="10" numFmtId="0" xfId="0" applyAlignment="1" applyBorder="1" applyFont="1">
      <alignment horizontal="center" shrinkToFit="0" vertical="bottom" wrapText="0"/>
    </xf>
    <xf borderId="105" fillId="2" fontId="13" numFmtId="3" xfId="0" applyAlignment="1" applyBorder="1" applyFont="1" applyNumberFormat="1">
      <alignment horizontal="center" shrinkToFit="0" vertical="bottom" wrapText="0"/>
    </xf>
    <xf borderId="177" fillId="3" fontId="13" numFmtId="1" xfId="0" applyAlignment="1" applyBorder="1" applyFont="1" applyNumberFormat="1">
      <alignment horizontal="center" shrinkToFit="0" vertical="bottom" wrapText="0"/>
    </xf>
    <xf borderId="178" fillId="3" fontId="13" numFmtId="1" xfId="0" applyAlignment="1" applyBorder="1" applyFont="1" applyNumberFormat="1">
      <alignment horizontal="center" shrinkToFit="0" vertical="bottom" wrapText="0"/>
    </xf>
    <xf borderId="179" fillId="3" fontId="13" numFmtId="1" xfId="0" applyAlignment="1" applyBorder="1" applyFont="1" applyNumberFormat="1">
      <alignment horizontal="center" shrinkToFit="0" vertical="bottom" wrapText="0"/>
    </xf>
    <xf borderId="180" fillId="3" fontId="10" numFmtId="0" xfId="0" applyAlignment="1" applyBorder="1" applyFont="1">
      <alignment horizontal="center" shrinkToFit="0" vertical="bottom" wrapText="0"/>
    </xf>
    <xf borderId="181" fillId="3" fontId="13" numFmtId="1" xfId="0" applyAlignment="1" applyBorder="1" applyFont="1" applyNumberFormat="1">
      <alignment horizontal="center" shrinkToFit="0" vertical="bottom" wrapText="0"/>
    </xf>
    <xf borderId="182" fillId="3" fontId="13" numFmtId="1" xfId="0" applyAlignment="1" applyBorder="1" applyFont="1" applyNumberFormat="1">
      <alignment horizontal="center" shrinkToFit="0" vertical="bottom" wrapText="0"/>
    </xf>
    <xf borderId="183" fillId="3" fontId="13" numFmtId="1" xfId="0" applyAlignment="1" applyBorder="1" applyFont="1" applyNumberFormat="1">
      <alignment horizontal="center" shrinkToFit="0" vertical="bottom" wrapText="0"/>
    </xf>
    <xf borderId="76" fillId="4" fontId="10" numFmtId="0" xfId="0" applyAlignment="1" applyBorder="1" applyFont="1">
      <alignment horizontal="center" shrinkToFit="0" vertical="bottom" wrapText="0"/>
    </xf>
    <xf borderId="105" fillId="4" fontId="13" numFmtId="1" xfId="0" applyAlignment="1" applyBorder="1" applyFont="1" applyNumberFormat="1">
      <alignment horizontal="center" shrinkToFit="0" vertical="bottom" wrapText="0"/>
    </xf>
    <xf borderId="73" fillId="4" fontId="13" numFmtId="1" xfId="0" applyAlignment="1" applyBorder="1" applyFont="1" applyNumberFormat="1">
      <alignment horizontal="center" shrinkToFit="0" vertical="bottom" wrapText="0"/>
    </xf>
    <xf borderId="106" fillId="4" fontId="13" numFmtId="1" xfId="0" applyAlignment="1" applyBorder="1" applyFont="1" applyNumberFormat="1">
      <alignment horizontal="center" shrinkToFit="0" vertical="bottom" wrapText="0"/>
    </xf>
    <xf borderId="0" fillId="0" fontId="11" numFmtId="3" xfId="0" applyAlignment="1" applyFont="1" applyNumberFormat="1">
      <alignment horizontal="right" shrinkToFit="0" vertical="bottom" wrapText="0"/>
    </xf>
    <xf borderId="0" fillId="0" fontId="2" numFmtId="14" xfId="0" applyAlignment="1" applyFont="1" applyNumberFormat="1">
      <alignment shrinkToFit="0" vertical="bottom" wrapText="0"/>
    </xf>
    <xf borderId="63" fillId="0" fontId="4" numFmtId="0" xfId="0" applyAlignment="1" applyBorder="1" applyFont="1">
      <alignment horizontal="center" shrinkToFit="0" vertical="bottom" wrapText="0"/>
    </xf>
    <xf borderId="76" fillId="0" fontId="13" numFmtId="0" xfId="0" applyAlignment="1" applyBorder="1" applyFont="1">
      <alignment horizontal="center" shrinkToFit="0" vertical="bottom" wrapText="0"/>
    </xf>
    <xf borderId="9" fillId="0" fontId="25" numFmtId="0" xfId="0" applyAlignment="1" applyBorder="1" applyFont="1">
      <alignment horizontal="left" shrinkToFit="0" vertical="bottom" wrapText="0"/>
    </xf>
    <xf borderId="59" fillId="0" fontId="5" numFmtId="167" xfId="0" applyAlignment="1" applyBorder="1" applyFont="1" applyNumberFormat="1">
      <alignment horizontal="center" shrinkToFit="0" vertical="bottom" wrapText="0"/>
    </xf>
    <xf borderId="59" fillId="0" fontId="3" numFmtId="167" xfId="0" applyAlignment="1" applyBorder="1" applyFont="1" applyNumberFormat="1">
      <alignment horizontal="center" shrinkToFit="0" vertical="bottom" wrapText="0"/>
    </xf>
    <xf borderId="48" fillId="2" fontId="3" numFmtId="0" xfId="0" applyAlignment="1" applyBorder="1" applyFont="1">
      <alignment shrinkToFit="0" vertical="bottom" wrapText="0"/>
    </xf>
    <xf borderId="48" fillId="2" fontId="3" numFmtId="167" xfId="0" applyAlignment="1" applyBorder="1" applyFont="1" applyNumberFormat="1">
      <alignment horizontal="center" shrinkToFit="0" vertical="bottom" wrapText="0"/>
    </xf>
    <xf borderId="119" fillId="3" fontId="5" numFmtId="0" xfId="0" applyAlignment="1" applyBorder="1" applyFont="1">
      <alignment shrinkToFit="0" vertical="bottom" wrapText="0"/>
    </xf>
    <xf borderId="119" fillId="3" fontId="3" numFmtId="167" xfId="0" applyAlignment="1" applyBorder="1" applyFont="1" applyNumberFormat="1">
      <alignment horizontal="center" shrinkToFit="0" vertical="bottom" wrapText="0"/>
    </xf>
    <xf borderId="59" fillId="0" fontId="26" numFmtId="0" xfId="0" applyAlignment="1" applyBorder="1" applyFont="1">
      <alignment horizontal="left" shrinkToFit="0" vertical="bottom" wrapText="0"/>
    </xf>
    <xf borderId="119" fillId="2" fontId="3" numFmtId="0" xfId="0" applyAlignment="1" applyBorder="1" applyFont="1">
      <alignment shrinkToFit="0" vertical="bottom" wrapText="0"/>
    </xf>
    <xf borderId="119" fillId="2" fontId="3" numFmtId="167" xfId="0" applyAlignment="1" applyBorder="1" applyFont="1" applyNumberFormat="1">
      <alignment horizontal="center" shrinkToFit="0" vertical="bottom" wrapText="0"/>
    </xf>
    <xf borderId="0" fillId="0" fontId="3" numFmtId="167" xfId="0" applyAlignment="1" applyFont="1" applyNumberFormat="1">
      <alignment horizontal="center" shrinkToFit="0" vertical="bottom" wrapText="0"/>
    </xf>
    <xf borderId="39" fillId="0" fontId="3" numFmtId="0" xfId="0" applyAlignment="1" applyBorder="1" applyFont="1">
      <alignment shrinkToFit="0" vertical="bottom" wrapText="0"/>
    </xf>
    <xf borderId="39" fillId="0" fontId="3" numFmtId="167" xfId="0" applyAlignment="1" applyBorder="1" applyFont="1" applyNumberFormat="1">
      <alignment horizontal="center" shrinkToFit="0" vertical="bottom" wrapText="0"/>
    </xf>
    <xf borderId="4" fillId="3" fontId="5" numFmtId="0" xfId="0" applyAlignment="1" applyBorder="1" applyFont="1">
      <alignment shrinkToFit="0" vertical="bottom" wrapText="0"/>
    </xf>
    <xf borderId="4" fillId="3" fontId="3" numFmtId="167" xfId="0" applyAlignment="1" applyBorder="1" applyFont="1" applyNumberFormat="1">
      <alignment horizontal="center" shrinkToFit="0" vertical="bottom" wrapText="0"/>
    </xf>
    <xf borderId="10" fillId="3" fontId="27" numFmtId="0" xfId="0" applyAlignment="1" applyBorder="1" applyFont="1">
      <alignment horizontal="left" shrinkToFit="0" vertical="bottom" wrapText="0"/>
    </xf>
    <xf borderId="48" fillId="3" fontId="5" numFmtId="167" xfId="0" applyAlignment="1" applyBorder="1" applyFont="1" applyNumberFormat="1">
      <alignment horizontal="center" shrinkToFit="0" vertical="bottom" wrapText="0"/>
    </xf>
    <xf borderId="0" fillId="0" fontId="27" numFmtId="0" xfId="0" applyAlignment="1" applyFont="1">
      <alignment horizontal="left" shrinkToFit="0" vertical="bottom" wrapText="0"/>
    </xf>
    <xf borderId="0" fillId="0" fontId="5" numFmtId="167" xfId="0" applyAlignment="1" applyFont="1" applyNumberFormat="1">
      <alignment horizontal="center" shrinkToFit="0" vertical="bottom" wrapText="0"/>
    </xf>
    <xf borderId="165" fillId="0" fontId="4" numFmtId="0" xfId="0" applyAlignment="1" applyBorder="1" applyFont="1">
      <alignment horizontal="center" shrinkToFit="0" vertical="bottom" wrapText="0"/>
    </xf>
    <xf borderId="76" fillId="0" fontId="13" numFmtId="167" xfId="0" applyAlignment="1" applyBorder="1" applyFont="1" applyNumberFormat="1">
      <alignment horizontal="center" shrinkToFit="0" vertical="bottom" wrapText="0"/>
    </xf>
    <xf borderId="40" fillId="0" fontId="13" numFmtId="167" xfId="0" applyAlignment="1" applyBorder="1" applyFont="1" applyNumberFormat="1">
      <alignment horizontal="center" shrinkToFit="0" vertical="bottom" wrapText="0"/>
    </xf>
    <xf borderId="126" fillId="0" fontId="13" numFmtId="167" xfId="0" applyAlignment="1" applyBorder="1" applyFont="1" applyNumberFormat="1">
      <alignment horizontal="center" shrinkToFit="0" vertical="bottom" wrapText="0"/>
    </xf>
    <xf borderId="119" fillId="3" fontId="5" numFmtId="167" xfId="0" applyAlignment="1" applyBorder="1" applyFont="1" applyNumberFormat="1">
      <alignment horizontal="center" shrinkToFit="0" vertical="bottom" wrapText="0"/>
    </xf>
    <xf borderId="104" fillId="3" fontId="5" numFmtId="0" xfId="0" applyAlignment="1" applyBorder="1" applyFont="1">
      <alignment shrinkToFit="0" vertical="bottom" wrapText="0"/>
    </xf>
    <xf borderId="104" fillId="3" fontId="5" numFmtId="167" xfId="0" applyAlignment="1" applyBorder="1" applyFont="1" applyNumberFormat="1">
      <alignment horizontal="center" shrinkToFit="0" vertical="bottom" wrapText="0"/>
    </xf>
    <xf borderId="48" fillId="3" fontId="27" numFmtId="0" xfId="0" applyAlignment="1" applyBorder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7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6.0"/>
    <col customWidth="1" min="2" max="13" width="8.71"/>
    <col customWidth="1" min="14" max="14" width="8.86"/>
    <col customWidth="1" min="15" max="15" width="7.29"/>
    <col customWidth="1" min="16" max="26" width="10.0"/>
  </cols>
  <sheetData>
    <row r="1" ht="17.25" customHeight="1">
      <c r="A1" s="1" t="s">
        <v>0</v>
      </c>
      <c r="F1" s="2" t="s">
        <v>1</v>
      </c>
      <c r="J1" s="3" t="s">
        <v>2</v>
      </c>
      <c r="K1" s="4">
        <v>43070.0</v>
      </c>
      <c r="O1" s="6"/>
    </row>
    <row r="2" ht="20.25" customHeight="1">
      <c r="A2" s="7" t="s">
        <v>3</v>
      </c>
      <c r="F2" s="8"/>
      <c r="G2" s="8"/>
      <c r="H2" s="8"/>
      <c r="I2" s="8"/>
      <c r="J2" s="8"/>
      <c r="K2" s="8"/>
      <c r="L2" s="8"/>
      <c r="O2" s="6"/>
    </row>
    <row r="3" ht="13.5" customHeight="1">
      <c r="A3" s="9" t="s">
        <v>6</v>
      </c>
      <c r="B3" s="10">
        <v>43101.0</v>
      </c>
      <c r="C3" s="10">
        <v>43132.0</v>
      </c>
      <c r="D3" s="10">
        <v>43160.0</v>
      </c>
      <c r="E3" s="10">
        <v>43191.0</v>
      </c>
      <c r="F3" s="10">
        <v>43221.0</v>
      </c>
      <c r="G3" s="10">
        <v>43252.0</v>
      </c>
      <c r="H3" s="10">
        <v>43282.0</v>
      </c>
      <c r="I3" s="10">
        <v>43313.0</v>
      </c>
      <c r="J3" s="10">
        <v>43344.0</v>
      </c>
      <c r="K3" s="10">
        <v>43374.0</v>
      </c>
      <c r="L3" s="10">
        <v>43405.0</v>
      </c>
      <c r="M3" s="10">
        <v>43435.0</v>
      </c>
      <c r="N3" s="11" t="s">
        <v>7</v>
      </c>
      <c r="O3" s="6"/>
    </row>
    <row r="4" ht="14.25" customHeight="1">
      <c r="A4" s="12" t="s">
        <v>8</v>
      </c>
      <c r="B4" s="13">
        <v>0.06</v>
      </c>
      <c r="C4" s="14">
        <v>0.08</v>
      </c>
      <c r="D4" s="14">
        <v>0.09</v>
      </c>
      <c r="E4" s="14">
        <v>0.09</v>
      </c>
      <c r="F4" s="14">
        <v>0.09</v>
      </c>
      <c r="G4" s="14">
        <v>0.09</v>
      </c>
      <c r="H4" s="14">
        <v>0.08</v>
      </c>
      <c r="I4" s="14">
        <v>0.06</v>
      </c>
      <c r="J4" s="14">
        <v>0.09</v>
      </c>
      <c r="K4" s="14">
        <v>0.09</v>
      </c>
      <c r="L4" s="14">
        <v>0.09</v>
      </c>
      <c r="M4" s="15">
        <v>0.09</v>
      </c>
      <c r="N4" s="17">
        <f>SUM(B4:M4)</f>
        <v>1</v>
      </c>
      <c r="O4" s="6"/>
      <c r="P4" s="21"/>
    </row>
    <row r="5" ht="12.75" customHeight="1">
      <c r="A5" s="23" t="s">
        <v>9</v>
      </c>
      <c r="B5" s="22">
        <f t="shared" ref="B5:M5" si="1">+B4*$N$5</f>
        <v>24</v>
      </c>
      <c r="C5" s="22">
        <f t="shared" si="1"/>
        <v>32</v>
      </c>
      <c r="D5" s="22">
        <f t="shared" si="1"/>
        <v>36</v>
      </c>
      <c r="E5" s="22">
        <f t="shared" si="1"/>
        <v>36</v>
      </c>
      <c r="F5" s="22">
        <f t="shared" si="1"/>
        <v>36</v>
      </c>
      <c r="G5" s="22">
        <f t="shared" si="1"/>
        <v>36</v>
      </c>
      <c r="H5" s="22">
        <f t="shared" si="1"/>
        <v>32</v>
      </c>
      <c r="I5" s="22">
        <f t="shared" si="1"/>
        <v>24</v>
      </c>
      <c r="J5" s="22">
        <f t="shared" si="1"/>
        <v>36</v>
      </c>
      <c r="K5" s="22">
        <f t="shared" si="1"/>
        <v>36</v>
      </c>
      <c r="L5" s="22">
        <f t="shared" si="1"/>
        <v>36</v>
      </c>
      <c r="M5" s="28">
        <f t="shared" si="1"/>
        <v>36</v>
      </c>
      <c r="N5" s="25">
        <f t="shared" ref="N5:N8" si="3">+$N$9*O5</f>
        <v>400</v>
      </c>
      <c r="O5" s="30">
        <v>0.4</v>
      </c>
    </row>
    <row r="6" ht="12.75" customHeight="1">
      <c r="A6" s="32" t="s">
        <v>10</v>
      </c>
      <c r="B6" s="29">
        <f t="shared" ref="B6:M6" si="2">B4*$N$6</f>
        <v>24</v>
      </c>
      <c r="C6" s="29">
        <f t="shared" si="2"/>
        <v>32</v>
      </c>
      <c r="D6" s="29">
        <f t="shared" si="2"/>
        <v>36</v>
      </c>
      <c r="E6" s="29">
        <f t="shared" si="2"/>
        <v>36</v>
      </c>
      <c r="F6" s="29">
        <f t="shared" si="2"/>
        <v>36</v>
      </c>
      <c r="G6" s="29">
        <f t="shared" si="2"/>
        <v>36</v>
      </c>
      <c r="H6" s="29">
        <f t="shared" si="2"/>
        <v>32</v>
      </c>
      <c r="I6" s="29">
        <f t="shared" si="2"/>
        <v>24</v>
      </c>
      <c r="J6" s="29">
        <f t="shared" si="2"/>
        <v>36</v>
      </c>
      <c r="K6" s="29">
        <f t="shared" si="2"/>
        <v>36</v>
      </c>
      <c r="L6" s="29">
        <f t="shared" si="2"/>
        <v>36</v>
      </c>
      <c r="M6" s="36">
        <f t="shared" si="2"/>
        <v>36</v>
      </c>
      <c r="N6" s="25">
        <f t="shared" si="3"/>
        <v>400</v>
      </c>
      <c r="O6" s="38">
        <v>0.4</v>
      </c>
    </row>
    <row r="7" ht="12.75" customHeight="1">
      <c r="A7" s="32" t="s">
        <v>11</v>
      </c>
      <c r="B7" s="35">
        <f t="shared" ref="B7:M7" si="4">B4*$N$7</f>
        <v>6</v>
      </c>
      <c r="C7" s="35">
        <f t="shared" si="4"/>
        <v>8</v>
      </c>
      <c r="D7" s="35">
        <f t="shared" si="4"/>
        <v>9</v>
      </c>
      <c r="E7" s="35">
        <f t="shared" si="4"/>
        <v>9</v>
      </c>
      <c r="F7" s="35">
        <f t="shared" si="4"/>
        <v>9</v>
      </c>
      <c r="G7" s="35">
        <f t="shared" si="4"/>
        <v>9</v>
      </c>
      <c r="H7" s="35">
        <f t="shared" si="4"/>
        <v>8</v>
      </c>
      <c r="I7" s="35">
        <f t="shared" si="4"/>
        <v>6</v>
      </c>
      <c r="J7" s="35">
        <f t="shared" si="4"/>
        <v>9</v>
      </c>
      <c r="K7" s="35">
        <f t="shared" si="4"/>
        <v>9</v>
      </c>
      <c r="L7" s="35">
        <f t="shared" si="4"/>
        <v>9</v>
      </c>
      <c r="M7" s="41">
        <f t="shared" si="4"/>
        <v>9</v>
      </c>
      <c r="N7" s="25">
        <f t="shared" si="3"/>
        <v>100</v>
      </c>
      <c r="O7" s="38">
        <v>0.1</v>
      </c>
    </row>
    <row r="8" ht="13.5" customHeight="1">
      <c r="A8" s="43" t="s">
        <v>12</v>
      </c>
      <c r="B8" s="40">
        <f t="shared" ref="B8:M8" si="5">B4*$N$8</f>
        <v>6</v>
      </c>
      <c r="C8" s="40">
        <f t="shared" si="5"/>
        <v>8</v>
      </c>
      <c r="D8" s="40">
        <f t="shared" si="5"/>
        <v>9</v>
      </c>
      <c r="E8" s="40">
        <f t="shared" si="5"/>
        <v>9</v>
      </c>
      <c r="F8" s="40">
        <f t="shared" si="5"/>
        <v>9</v>
      </c>
      <c r="G8" s="40">
        <f t="shared" si="5"/>
        <v>9</v>
      </c>
      <c r="H8" s="40">
        <f t="shared" si="5"/>
        <v>8</v>
      </c>
      <c r="I8" s="40">
        <f t="shared" si="5"/>
        <v>6</v>
      </c>
      <c r="J8" s="40">
        <f t="shared" si="5"/>
        <v>9</v>
      </c>
      <c r="K8" s="40">
        <f t="shared" si="5"/>
        <v>9</v>
      </c>
      <c r="L8" s="40">
        <f t="shared" si="5"/>
        <v>9</v>
      </c>
      <c r="M8" s="47">
        <f t="shared" si="5"/>
        <v>9</v>
      </c>
      <c r="N8" s="47">
        <f t="shared" si="3"/>
        <v>100</v>
      </c>
      <c r="O8" s="52">
        <v>0.1</v>
      </c>
    </row>
    <row r="9" ht="14.25" customHeight="1">
      <c r="A9" s="49" t="s">
        <v>13</v>
      </c>
      <c r="B9" s="51">
        <f t="shared" ref="B9:M9" si="6">SUM(B5:B8)</f>
        <v>60</v>
      </c>
      <c r="C9" s="54">
        <f t="shared" si="6"/>
        <v>80</v>
      </c>
      <c r="D9" s="54">
        <f t="shared" si="6"/>
        <v>90</v>
      </c>
      <c r="E9" s="54">
        <f t="shared" si="6"/>
        <v>90</v>
      </c>
      <c r="F9" s="54">
        <f t="shared" si="6"/>
        <v>90</v>
      </c>
      <c r="G9" s="54">
        <f t="shared" si="6"/>
        <v>90</v>
      </c>
      <c r="H9" s="54">
        <f t="shared" si="6"/>
        <v>80</v>
      </c>
      <c r="I9" s="54">
        <f t="shared" si="6"/>
        <v>60</v>
      </c>
      <c r="J9" s="54">
        <f t="shared" si="6"/>
        <v>90</v>
      </c>
      <c r="K9" s="54">
        <f t="shared" si="6"/>
        <v>90</v>
      </c>
      <c r="L9" s="54">
        <f t="shared" si="6"/>
        <v>90</v>
      </c>
      <c r="M9" s="57">
        <f t="shared" si="6"/>
        <v>90</v>
      </c>
      <c r="N9" s="59">
        <v>1000.0</v>
      </c>
      <c r="O9" s="61">
        <f>SUM(O5:O8)</f>
        <v>1</v>
      </c>
      <c r="P9" s="58"/>
    </row>
    <row r="10" ht="14.25" customHeight="1">
      <c r="A10" s="49" t="s">
        <v>14</v>
      </c>
      <c r="B10" s="51">
        <f>B27</f>
        <v>14</v>
      </c>
      <c r="C10" s="54">
        <f t="shared" ref="C10:M10" si="7">C27-B27</f>
        <v>3.08</v>
      </c>
      <c r="D10" s="54">
        <f t="shared" si="7"/>
        <v>0</v>
      </c>
      <c r="E10" s="54">
        <f t="shared" si="7"/>
        <v>0</v>
      </c>
      <c r="F10" s="54">
        <f t="shared" si="7"/>
        <v>0</v>
      </c>
      <c r="G10" s="54">
        <f t="shared" si="7"/>
        <v>-3.08</v>
      </c>
      <c r="H10" s="54">
        <f t="shared" si="7"/>
        <v>-6.16</v>
      </c>
      <c r="I10" s="54">
        <f t="shared" si="7"/>
        <v>9.24</v>
      </c>
      <c r="J10" s="54">
        <f t="shared" si="7"/>
        <v>0</v>
      </c>
      <c r="K10" s="54">
        <f t="shared" si="7"/>
        <v>0</v>
      </c>
      <c r="L10" s="54">
        <f t="shared" si="7"/>
        <v>0</v>
      </c>
      <c r="M10" s="57">
        <f t="shared" si="7"/>
        <v>-9.24</v>
      </c>
      <c r="N10" s="62">
        <f>SUM(B10:M10)</f>
        <v>7.84</v>
      </c>
      <c r="O10" s="63"/>
      <c r="P10" s="58"/>
    </row>
    <row r="11" ht="14.25" customHeight="1">
      <c r="A11" s="65" t="s">
        <v>15</v>
      </c>
      <c r="B11" s="66">
        <f t="shared" ref="B11:N11" si="8">B9+B10</f>
        <v>74</v>
      </c>
      <c r="C11" s="67">
        <f t="shared" si="8"/>
        <v>83.08</v>
      </c>
      <c r="D11" s="67">
        <f t="shared" si="8"/>
        <v>90</v>
      </c>
      <c r="E11" s="67">
        <f t="shared" si="8"/>
        <v>90</v>
      </c>
      <c r="F11" s="67">
        <f t="shared" si="8"/>
        <v>90</v>
      </c>
      <c r="G11" s="67">
        <f t="shared" si="8"/>
        <v>86.92</v>
      </c>
      <c r="H11" s="67">
        <f t="shared" si="8"/>
        <v>73.84</v>
      </c>
      <c r="I11" s="67">
        <f t="shared" si="8"/>
        <v>69.24</v>
      </c>
      <c r="J11" s="67">
        <f t="shared" si="8"/>
        <v>90</v>
      </c>
      <c r="K11" s="67">
        <f t="shared" si="8"/>
        <v>90</v>
      </c>
      <c r="L11" s="67">
        <f t="shared" si="8"/>
        <v>90</v>
      </c>
      <c r="M11" s="68">
        <f t="shared" si="8"/>
        <v>80.76</v>
      </c>
      <c r="N11" s="69">
        <f t="shared" si="8"/>
        <v>1007.84</v>
      </c>
      <c r="O11" s="63"/>
      <c r="P11" s="58"/>
    </row>
    <row r="12" ht="12.75" customHeight="1">
      <c r="A12" s="70" t="s">
        <v>16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  <c r="N12" s="76"/>
      <c r="O12" s="6"/>
    </row>
    <row r="13" ht="12.75" customHeight="1">
      <c r="A13" s="80" t="s">
        <v>17</v>
      </c>
      <c r="B13" s="77">
        <v>1.0</v>
      </c>
      <c r="C13" s="79">
        <v>1.0</v>
      </c>
      <c r="D13" s="79">
        <v>3.0</v>
      </c>
      <c r="E13" s="79">
        <v>1.0</v>
      </c>
      <c r="F13" s="79">
        <v>1.0</v>
      </c>
      <c r="G13" s="79">
        <v>1.0</v>
      </c>
      <c r="H13" s="79">
        <v>1.0</v>
      </c>
      <c r="I13" s="79">
        <v>1.0</v>
      </c>
      <c r="J13" s="79">
        <v>1.0</v>
      </c>
      <c r="K13" s="79">
        <v>1.0</v>
      </c>
      <c r="L13" s="79">
        <v>1.0</v>
      </c>
      <c r="M13" s="81">
        <f>L13</f>
        <v>1</v>
      </c>
      <c r="N13" s="82">
        <f>SUM(B13:M13)/12</f>
        <v>1.166666667</v>
      </c>
      <c r="O13" s="63"/>
    </row>
    <row r="14" ht="12.75" customHeight="1">
      <c r="A14" s="83" t="s">
        <v>18</v>
      </c>
      <c r="B14" s="84">
        <v>10.0</v>
      </c>
      <c r="C14" s="85">
        <v>10.0</v>
      </c>
      <c r="D14" s="85">
        <f t="shared" ref="D14:M14" si="9">C14</f>
        <v>10</v>
      </c>
      <c r="E14" s="85">
        <f t="shared" si="9"/>
        <v>10</v>
      </c>
      <c r="F14" s="85">
        <f t="shared" si="9"/>
        <v>10</v>
      </c>
      <c r="G14" s="85">
        <f t="shared" si="9"/>
        <v>10</v>
      </c>
      <c r="H14" s="85">
        <f t="shared" si="9"/>
        <v>10</v>
      </c>
      <c r="I14" s="85">
        <f t="shared" si="9"/>
        <v>10</v>
      </c>
      <c r="J14" s="85">
        <f t="shared" si="9"/>
        <v>10</v>
      </c>
      <c r="K14" s="85">
        <f t="shared" si="9"/>
        <v>10</v>
      </c>
      <c r="L14" s="85">
        <f t="shared" si="9"/>
        <v>10</v>
      </c>
      <c r="M14" s="85">
        <f t="shared" si="9"/>
        <v>10</v>
      </c>
      <c r="N14" s="25">
        <f t="shared" ref="N14:N15" si="11">SUM(B14:M14)</f>
        <v>120</v>
      </c>
      <c r="O14" s="6"/>
    </row>
    <row r="15" ht="13.5" customHeight="1">
      <c r="A15" s="87" t="s">
        <v>19</v>
      </c>
      <c r="B15" s="88">
        <f t="shared" ref="B15:M15" si="10">+B14*$O$15</f>
        <v>4.5</v>
      </c>
      <c r="C15" s="90">
        <f t="shared" si="10"/>
        <v>4.5</v>
      </c>
      <c r="D15" s="90">
        <f t="shared" si="10"/>
        <v>4.5</v>
      </c>
      <c r="E15" s="90">
        <f t="shared" si="10"/>
        <v>4.5</v>
      </c>
      <c r="F15" s="90">
        <f t="shared" si="10"/>
        <v>4.5</v>
      </c>
      <c r="G15" s="90">
        <f t="shared" si="10"/>
        <v>4.5</v>
      </c>
      <c r="H15" s="90">
        <f t="shared" si="10"/>
        <v>4.5</v>
      </c>
      <c r="I15" s="90">
        <f t="shared" si="10"/>
        <v>4.5</v>
      </c>
      <c r="J15" s="90">
        <f t="shared" si="10"/>
        <v>4.5</v>
      </c>
      <c r="K15" s="90">
        <f t="shared" si="10"/>
        <v>4.5</v>
      </c>
      <c r="L15" s="90">
        <f t="shared" si="10"/>
        <v>4.5</v>
      </c>
      <c r="M15" s="92">
        <f t="shared" si="10"/>
        <v>4.5</v>
      </c>
      <c r="N15" s="94">
        <f t="shared" si="11"/>
        <v>54</v>
      </c>
      <c r="O15" s="95">
        <v>0.45</v>
      </c>
    </row>
    <row r="16" ht="13.5" customHeight="1">
      <c r="A16" s="96" t="s">
        <v>20</v>
      </c>
      <c r="B16" s="88">
        <f t="shared" ref="B16:M16" si="12">B14+B15</f>
        <v>14.5</v>
      </c>
      <c r="C16" s="88">
        <f t="shared" si="12"/>
        <v>14.5</v>
      </c>
      <c r="D16" s="88">
        <f t="shared" si="12"/>
        <v>14.5</v>
      </c>
      <c r="E16" s="88">
        <f t="shared" si="12"/>
        <v>14.5</v>
      </c>
      <c r="F16" s="88">
        <f t="shared" si="12"/>
        <v>14.5</v>
      </c>
      <c r="G16" s="88">
        <f t="shared" si="12"/>
        <v>14.5</v>
      </c>
      <c r="H16" s="88">
        <f t="shared" si="12"/>
        <v>14.5</v>
      </c>
      <c r="I16" s="88">
        <f t="shared" si="12"/>
        <v>14.5</v>
      </c>
      <c r="J16" s="88">
        <f t="shared" si="12"/>
        <v>14.5</v>
      </c>
      <c r="K16" s="88">
        <f t="shared" si="12"/>
        <v>14.5</v>
      </c>
      <c r="L16" s="88">
        <f t="shared" si="12"/>
        <v>14.5</v>
      </c>
      <c r="M16" s="88">
        <f t="shared" si="12"/>
        <v>14.5</v>
      </c>
      <c r="N16" s="100">
        <f>SUM(N14:N15)</f>
        <v>174</v>
      </c>
      <c r="O16" s="63"/>
    </row>
    <row r="17" ht="12.75" customHeight="1">
      <c r="A17" s="101" t="s">
        <v>21</v>
      </c>
      <c r="B17" s="102">
        <v>2.0</v>
      </c>
      <c r="C17" s="102">
        <f t="shared" ref="C17:M17" si="13">B17</f>
        <v>2</v>
      </c>
      <c r="D17" s="102">
        <f t="shared" si="13"/>
        <v>2</v>
      </c>
      <c r="E17" s="102">
        <f t="shared" si="13"/>
        <v>2</v>
      </c>
      <c r="F17" s="102">
        <f t="shared" si="13"/>
        <v>2</v>
      </c>
      <c r="G17" s="102">
        <f t="shared" si="13"/>
        <v>2</v>
      </c>
      <c r="H17" s="102">
        <f t="shared" si="13"/>
        <v>2</v>
      </c>
      <c r="I17" s="102">
        <f t="shared" si="13"/>
        <v>2</v>
      </c>
      <c r="J17" s="102">
        <f t="shared" si="13"/>
        <v>2</v>
      </c>
      <c r="K17" s="102">
        <f t="shared" si="13"/>
        <v>2</v>
      </c>
      <c r="L17" s="102">
        <f t="shared" si="13"/>
        <v>2</v>
      </c>
      <c r="M17" s="102">
        <f t="shared" si="13"/>
        <v>2</v>
      </c>
      <c r="N17" s="104"/>
      <c r="O17" s="63"/>
    </row>
    <row r="18" ht="12.75" customHeight="1">
      <c r="A18" s="89" t="s">
        <v>22</v>
      </c>
      <c r="B18" s="6">
        <f t="shared" ref="B18:M18" si="14">B13*B17</f>
        <v>2</v>
      </c>
      <c r="C18" s="6">
        <f t="shared" si="14"/>
        <v>2</v>
      </c>
      <c r="D18" s="6">
        <f t="shared" si="14"/>
        <v>6</v>
      </c>
      <c r="E18" s="6">
        <f t="shared" si="14"/>
        <v>2</v>
      </c>
      <c r="F18" s="6">
        <f t="shared" si="14"/>
        <v>2</v>
      </c>
      <c r="G18" s="6">
        <f t="shared" si="14"/>
        <v>2</v>
      </c>
      <c r="H18" s="6">
        <f t="shared" si="14"/>
        <v>2</v>
      </c>
      <c r="I18" s="6">
        <f t="shared" si="14"/>
        <v>2</v>
      </c>
      <c r="J18" s="6">
        <f t="shared" si="14"/>
        <v>2</v>
      </c>
      <c r="K18" s="6">
        <f t="shared" si="14"/>
        <v>2</v>
      </c>
      <c r="L18" s="6">
        <f t="shared" si="14"/>
        <v>2</v>
      </c>
      <c r="M18" s="6">
        <f t="shared" si="14"/>
        <v>2</v>
      </c>
      <c r="N18" s="25">
        <f>SUM(B17:M17)</f>
        <v>24</v>
      </c>
      <c r="O18" s="63"/>
    </row>
    <row r="19" ht="12.75" customHeight="1">
      <c r="A19" s="83" t="s">
        <v>23</v>
      </c>
      <c r="B19" s="105">
        <f t="shared" ref="B19:M19" si="15">+$N$19*B4</f>
        <v>4.8</v>
      </c>
      <c r="C19" s="105">
        <f t="shared" si="15"/>
        <v>6.4</v>
      </c>
      <c r="D19" s="105">
        <f t="shared" si="15"/>
        <v>7.2</v>
      </c>
      <c r="E19" s="105">
        <f t="shared" si="15"/>
        <v>7.2</v>
      </c>
      <c r="F19" s="105">
        <f t="shared" si="15"/>
        <v>7.2</v>
      </c>
      <c r="G19" s="105">
        <f t="shared" si="15"/>
        <v>7.2</v>
      </c>
      <c r="H19" s="105">
        <f t="shared" si="15"/>
        <v>6.4</v>
      </c>
      <c r="I19" s="105">
        <f t="shared" si="15"/>
        <v>4.8</v>
      </c>
      <c r="J19" s="105">
        <f t="shared" si="15"/>
        <v>7.2</v>
      </c>
      <c r="K19" s="105">
        <f t="shared" si="15"/>
        <v>7.2</v>
      </c>
      <c r="L19" s="105">
        <f t="shared" si="15"/>
        <v>7.2</v>
      </c>
      <c r="M19" s="105">
        <f t="shared" si="15"/>
        <v>7.2</v>
      </c>
      <c r="N19" s="41">
        <f>+N9*O19</f>
        <v>80</v>
      </c>
      <c r="O19" s="95">
        <v>0.08</v>
      </c>
    </row>
    <row r="20" ht="13.5" customHeight="1">
      <c r="A20" s="83" t="s">
        <v>24</v>
      </c>
      <c r="B20" s="106">
        <f t="shared" ref="B20:M20" si="16">$N$20*B4</f>
        <v>6</v>
      </c>
      <c r="C20" s="105">
        <f t="shared" si="16"/>
        <v>8</v>
      </c>
      <c r="D20" s="105">
        <f t="shared" si="16"/>
        <v>9</v>
      </c>
      <c r="E20" s="105">
        <f t="shared" si="16"/>
        <v>9</v>
      </c>
      <c r="F20" s="105">
        <f t="shared" si="16"/>
        <v>9</v>
      </c>
      <c r="G20" s="105">
        <f t="shared" si="16"/>
        <v>9</v>
      </c>
      <c r="H20" s="105">
        <f t="shared" si="16"/>
        <v>8</v>
      </c>
      <c r="I20" s="105">
        <f t="shared" si="16"/>
        <v>6</v>
      </c>
      <c r="J20" s="105">
        <f t="shared" si="16"/>
        <v>9</v>
      </c>
      <c r="K20" s="105">
        <f t="shared" si="16"/>
        <v>9</v>
      </c>
      <c r="L20" s="105">
        <f t="shared" si="16"/>
        <v>9</v>
      </c>
      <c r="M20" s="107">
        <f t="shared" si="16"/>
        <v>9</v>
      </c>
      <c r="N20" s="94">
        <f>N9*O20</f>
        <v>100</v>
      </c>
      <c r="O20" s="95">
        <v>0.1</v>
      </c>
    </row>
    <row r="21" ht="13.5" customHeight="1">
      <c r="A21" s="87" t="s">
        <v>25</v>
      </c>
      <c r="B21" s="109">
        <f t="shared" ref="B21:M21" si="17">$N$21*B4</f>
        <v>6</v>
      </c>
      <c r="C21" s="109">
        <f t="shared" si="17"/>
        <v>8</v>
      </c>
      <c r="D21" s="109">
        <f t="shared" si="17"/>
        <v>9</v>
      </c>
      <c r="E21" s="109">
        <f t="shared" si="17"/>
        <v>9</v>
      </c>
      <c r="F21" s="109">
        <f t="shared" si="17"/>
        <v>9</v>
      </c>
      <c r="G21" s="109">
        <f t="shared" si="17"/>
        <v>9</v>
      </c>
      <c r="H21" s="109">
        <f t="shared" si="17"/>
        <v>8</v>
      </c>
      <c r="I21" s="109">
        <f t="shared" si="17"/>
        <v>6</v>
      </c>
      <c r="J21" s="109">
        <f t="shared" si="17"/>
        <v>9</v>
      </c>
      <c r="K21" s="109">
        <f t="shared" si="17"/>
        <v>9</v>
      </c>
      <c r="L21" s="109">
        <f t="shared" si="17"/>
        <v>9</v>
      </c>
      <c r="M21" s="109">
        <f t="shared" si="17"/>
        <v>9</v>
      </c>
      <c r="N21" s="100">
        <f>N9*O21</f>
        <v>100</v>
      </c>
      <c r="O21" s="95">
        <v>0.1</v>
      </c>
    </row>
    <row r="22" ht="13.5" customHeight="1">
      <c r="A22" s="96" t="s">
        <v>26</v>
      </c>
      <c r="B22" s="111">
        <f t="shared" ref="B22:M22" si="18">SUM(B18:B21)</f>
        <v>18.8</v>
      </c>
      <c r="C22" s="111">
        <f t="shared" si="18"/>
        <v>24.4</v>
      </c>
      <c r="D22" s="111">
        <f t="shared" si="18"/>
        <v>31.2</v>
      </c>
      <c r="E22" s="111">
        <f t="shared" si="18"/>
        <v>27.2</v>
      </c>
      <c r="F22" s="111">
        <f t="shared" si="18"/>
        <v>27.2</v>
      </c>
      <c r="G22" s="111">
        <f t="shared" si="18"/>
        <v>27.2</v>
      </c>
      <c r="H22" s="111">
        <f t="shared" si="18"/>
        <v>24.4</v>
      </c>
      <c r="I22" s="111">
        <f t="shared" si="18"/>
        <v>18.8</v>
      </c>
      <c r="J22" s="111">
        <f t="shared" si="18"/>
        <v>27.2</v>
      </c>
      <c r="K22" s="111">
        <f t="shared" si="18"/>
        <v>27.2</v>
      </c>
      <c r="L22" s="111">
        <f t="shared" si="18"/>
        <v>27.2</v>
      </c>
      <c r="M22" s="111">
        <f t="shared" si="18"/>
        <v>27.2</v>
      </c>
      <c r="N22" s="114">
        <f t="shared" ref="N22:N24" si="20">SUM(B22:M22)</f>
        <v>308</v>
      </c>
      <c r="O22" s="113">
        <f>N22/N9</f>
        <v>0.308</v>
      </c>
    </row>
    <row r="23" ht="13.5" customHeight="1">
      <c r="A23" s="115" t="s">
        <v>27</v>
      </c>
      <c r="B23" s="117">
        <f t="shared" ref="B23:M23" si="19">B16+B22</f>
        <v>33.3</v>
      </c>
      <c r="C23" s="117">
        <f t="shared" si="19"/>
        <v>38.9</v>
      </c>
      <c r="D23" s="117">
        <f t="shared" si="19"/>
        <v>45.7</v>
      </c>
      <c r="E23" s="117">
        <f t="shared" si="19"/>
        <v>41.7</v>
      </c>
      <c r="F23" s="117">
        <f t="shared" si="19"/>
        <v>41.7</v>
      </c>
      <c r="G23" s="117">
        <f t="shared" si="19"/>
        <v>41.7</v>
      </c>
      <c r="H23" s="117">
        <f t="shared" si="19"/>
        <v>38.9</v>
      </c>
      <c r="I23" s="117">
        <f t="shared" si="19"/>
        <v>33.3</v>
      </c>
      <c r="J23" s="117">
        <f t="shared" si="19"/>
        <v>41.7</v>
      </c>
      <c r="K23" s="117">
        <f t="shared" si="19"/>
        <v>41.7</v>
      </c>
      <c r="L23" s="117">
        <f t="shared" si="19"/>
        <v>41.7</v>
      </c>
      <c r="M23" s="117">
        <f t="shared" si="19"/>
        <v>41.7</v>
      </c>
      <c r="N23" s="114">
        <f t="shared" si="20"/>
        <v>482</v>
      </c>
      <c r="O23" s="6"/>
    </row>
    <row r="24" ht="13.5" customHeight="1">
      <c r="A24" s="119" t="s">
        <v>28</v>
      </c>
      <c r="B24" s="121">
        <f t="shared" ref="B24:M24" si="21">B9-B23</f>
        <v>26.7</v>
      </c>
      <c r="C24" s="122">
        <f t="shared" si="21"/>
        <v>41.1</v>
      </c>
      <c r="D24" s="122">
        <f t="shared" si="21"/>
        <v>44.3</v>
      </c>
      <c r="E24" s="122">
        <f t="shared" si="21"/>
        <v>48.3</v>
      </c>
      <c r="F24" s="122">
        <f t="shared" si="21"/>
        <v>48.3</v>
      </c>
      <c r="G24" s="122">
        <f t="shared" si="21"/>
        <v>48.3</v>
      </c>
      <c r="H24" s="122">
        <f t="shared" si="21"/>
        <v>41.1</v>
      </c>
      <c r="I24" s="122">
        <f t="shared" si="21"/>
        <v>26.7</v>
      </c>
      <c r="J24" s="122">
        <f t="shared" si="21"/>
        <v>48.3</v>
      </c>
      <c r="K24" s="122">
        <f t="shared" si="21"/>
        <v>48.3</v>
      </c>
      <c r="L24" s="122">
        <f t="shared" si="21"/>
        <v>48.3</v>
      </c>
      <c r="M24" s="123">
        <f t="shared" si="21"/>
        <v>48.3</v>
      </c>
      <c r="N24" s="112">
        <f t="shared" si="20"/>
        <v>518</v>
      </c>
      <c r="O24" s="113"/>
    </row>
    <row r="25" ht="13.5" customHeight="1">
      <c r="A25" s="124" t="s">
        <v>29</v>
      </c>
      <c r="B25" s="126">
        <f t="shared" ref="B25:N25" si="22">B24/B9</f>
        <v>0.445</v>
      </c>
      <c r="C25" s="127">
        <f t="shared" si="22"/>
        <v>0.51375</v>
      </c>
      <c r="D25" s="127">
        <f t="shared" si="22"/>
        <v>0.4922222222</v>
      </c>
      <c r="E25" s="127">
        <f t="shared" si="22"/>
        <v>0.5366666667</v>
      </c>
      <c r="F25" s="127">
        <f t="shared" si="22"/>
        <v>0.5366666667</v>
      </c>
      <c r="G25" s="127">
        <f t="shared" si="22"/>
        <v>0.5366666667</v>
      </c>
      <c r="H25" s="127">
        <f t="shared" si="22"/>
        <v>0.51375</v>
      </c>
      <c r="I25" s="127">
        <f t="shared" si="22"/>
        <v>0.445</v>
      </c>
      <c r="J25" s="127">
        <f t="shared" si="22"/>
        <v>0.5366666667</v>
      </c>
      <c r="K25" s="127">
        <f t="shared" si="22"/>
        <v>0.5366666667</v>
      </c>
      <c r="L25" s="127">
        <f t="shared" si="22"/>
        <v>0.5366666667</v>
      </c>
      <c r="M25" s="128">
        <f t="shared" si="22"/>
        <v>0.5366666667</v>
      </c>
      <c r="N25" s="129">
        <f t="shared" si="22"/>
        <v>0.518</v>
      </c>
      <c r="O25" s="113"/>
    </row>
    <row r="26" ht="13.5" customHeight="1">
      <c r="A26" s="132"/>
      <c r="B26" s="133"/>
      <c r="C26" s="130"/>
      <c r="D26" s="130"/>
      <c r="E26" s="130"/>
      <c r="F26" s="130"/>
      <c r="G26" s="130"/>
      <c r="H26" s="130"/>
      <c r="I26" s="130"/>
      <c r="J26" s="130"/>
      <c r="K26" s="131" t="s">
        <v>30</v>
      </c>
      <c r="L26" s="130"/>
      <c r="M26" s="130"/>
      <c r="N26" s="134"/>
      <c r="O26" s="135">
        <v>220.0</v>
      </c>
    </row>
    <row r="27" ht="13.5" customHeight="1">
      <c r="A27" s="136" t="s">
        <v>31</v>
      </c>
      <c r="B27" s="137">
        <f>$N$22*($O$27/$O$26)</f>
        <v>14</v>
      </c>
      <c r="C27" s="137">
        <f t="shared" ref="C27:L27" si="23">B27+($N$22*(D4-C4))</f>
        <v>17.08</v>
      </c>
      <c r="D27" s="137">
        <f t="shared" si="23"/>
        <v>17.08</v>
      </c>
      <c r="E27" s="137">
        <f t="shared" si="23"/>
        <v>17.08</v>
      </c>
      <c r="F27" s="137">
        <f t="shared" si="23"/>
        <v>17.08</v>
      </c>
      <c r="G27" s="137">
        <f t="shared" si="23"/>
        <v>14</v>
      </c>
      <c r="H27" s="137">
        <f t="shared" si="23"/>
        <v>7.84</v>
      </c>
      <c r="I27" s="137">
        <f t="shared" si="23"/>
        <v>17.08</v>
      </c>
      <c r="J27" s="137">
        <f t="shared" si="23"/>
        <v>17.08</v>
      </c>
      <c r="K27" s="137">
        <f t="shared" si="23"/>
        <v>17.08</v>
      </c>
      <c r="L27" s="137">
        <f t="shared" si="23"/>
        <v>17.08</v>
      </c>
      <c r="M27" s="137">
        <f>L27+($N$22*('CptResu an2'!B4-M4))</f>
        <v>7.84</v>
      </c>
      <c r="N27" s="140" t="s">
        <v>32</v>
      </c>
      <c r="O27" s="141">
        <v>10.0</v>
      </c>
    </row>
    <row r="28" ht="15.0" customHeight="1">
      <c r="A28" s="142" t="s">
        <v>33</v>
      </c>
      <c r="B28" s="143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44"/>
      <c r="O28" s="6"/>
    </row>
    <row r="29" ht="13.5" customHeight="1">
      <c r="A29" s="145" t="s">
        <v>34</v>
      </c>
      <c r="B29" s="147">
        <v>1.0</v>
      </c>
      <c r="C29" s="149">
        <f t="shared" ref="C29:M29" si="24">B29</f>
        <v>1</v>
      </c>
      <c r="D29" s="149">
        <f t="shared" si="24"/>
        <v>1</v>
      </c>
      <c r="E29" s="149">
        <f t="shared" si="24"/>
        <v>1</v>
      </c>
      <c r="F29" s="149">
        <f t="shared" si="24"/>
        <v>1</v>
      </c>
      <c r="G29" s="149">
        <f t="shared" si="24"/>
        <v>1</v>
      </c>
      <c r="H29" s="149">
        <f t="shared" si="24"/>
        <v>1</v>
      </c>
      <c r="I29" s="149">
        <f t="shared" si="24"/>
        <v>1</v>
      </c>
      <c r="J29" s="149">
        <f t="shared" si="24"/>
        <v>1</v>
      </c>
      <c r="K29" s="149">
        <f t="shared" si="24"/>
        <v>1</v>
      </c>
      <c r="L29" s="149">
        <f t="shared" si="24"/>
        <v>1</v>
      </c>
      <c r="M29" s="151">
        <f t="shared" si="24"/>
        <v>1</v>
      </c>
      <c r="N29" s="152">
        <f t="shared" ref="N29:N48" si="25">SUM(B29:M29)</f>
        <v>12</v>
      </c>
      <c r="O29" s="6"/>
    </row>
    <row r="30" ht="13.5" customHeight="1">
      <c r="A30" s="32" t="s">
        <v>35</v>
      </c>
      <c r="B30" s="153">
        <v>5.0</v>
      </c>
      <c r="C30" s="156"/>
      <c r="D30" s="157"/>
      <c r="E30" s="157"/>
      <c r="F30" s="157"/>
      <c r="G30" s="157"/>
      <c r="H30" s="157">
        <v>5.0</v>
      </c>
      <c r="I30" s="157"/>
      <c r="J30" s="157"/>
      <c r="K30" s="157"/>
      <c r="L30" s="157"/>
      <c r="M30" s="158"/>
      <c r="N30" s="152">
        <f t="shared" si="25"/>
        <v>10</v>
      </c>
      <c r="O30" s="6"/>
    </row>
    <row r="31" ht="13.5" customHeight="1">
      <c r="A31" s="32" t="s">
        <v>36</v>
      </c>
      <c r="B31" s="159">
        <v>1.0</v>
      </c>
      <c r="C31" s="157">
        <f t="shared" ref="C31:M31" si="26">+B31</f>
        <v>1</v>
      </c>
      <c r="D31" s="157">
        <f t="shared" si="26"/>
        <v>1</v>
      </c>
      <c r="E31" s="157">
        <f t="shared" si="26"/>
        <v>1</v>
      </c>
      <c r="F31" s="157">
        <f t="shared" si="26"/>
        <v>1</v>
      </c>
      <c r="G31" s="157">
        <f t="shared" si="26"/>
        <v>1</v>
      </c>
      <c r="H31" s="157">
        <f t="shared" si="26"/>
        <v>1</v>
      </c>
      <c r="I31" s="157">
        <f t="shared" si="26"/>
        <v>1</v>
      </c>
      <c r="J31" s="157">
        <f t="shared" si="26"/>
        <v>1</v>
      </c>
      <c r="K31" s="157">
        <f t="shared" si="26"/>
        <v>1</v>
      </c>
      <c r="L31" s="157">
        <f t="shared" si="26"/>
        <v>1</v>
      </c>
      <c r="M31" s="157">
        <f t="shared" si="26"/>
        <v>1</v>
      </c>
      <c r="N31" s="152">
        <f t="shared" si="25"/>
        <v>12</v>
      </c>
      <c r="O31" s="6"/>
    </row>
    <row r="32" ht="13.5" customHeight="1">
      <c r="A32" s="32" t="s">
        <v>37</v>
      </c>
      <c r="B32" s="159">
        <v>1.0</v>
      </c>
      <c r="C32" s="157">
        <f t="shared" ref="C32:M32" si="27">B32</f>
        <v>1</v>
      </c>
      <c r="D32" s="157">
        <f t="shared" si="27"/>
        <v>1</v>
      </c>
      <c r="E32" s="157">
        <f t="shared" si="27"/>
        <v>1</v>
      </c>
      <c r="F32" s="157">
        <f t="shared" si="27"/>
        <v>1</v>
      </c>
      <c r="G32" s="157">
        <f t="shared" si="27"/>
        <v>1</v>
      </c>
      <c r="H32" s="157">
        <f t="shared" si="27"/>
        <v>1</v>
      </c>
      <c r="I32" s="157">
        <f t="shared" si="27"/>
        <v>1</v>
      </c>
      <c r="J32" s="157">
        <f t="shared" si="27"/>
        <v>1</v>
      </c>
      <c r="K32" s="157">
        <f t="shared" si="27"/>
        <v>1</v>
      </c>
      <c r="L32" s="157">
        <f t="shared" si="27"/>
        <v>1</v>
      </c>
      <c r="M32" s="157">
        <f t="shared" si="27"/>
        <v>1</v>
      </c>
      <c r="N32" s="152">
        <f t="shared" si="25"/>
        <v>12</v>
      </c>
      <c r="O32" s="6"/>
    </row>
    <row r="33" ht="13.5" customHeight="1">
      <c r="A33" s="32" t="s">
        <v>38</v>
      </c>
      <c r="B33" s="159">
        <v>1.0</v>
      </c>
      <c r="C33" s="157">
        <f t="shared" ref="C33:M33" si="28">B33</f>
        <v>1</v>
      </c>
      <c r="D33" s="157">
        <f t="shared" si="28"/>
        <v>1</v>
      </c>
      <c r="E33" s="157">
        <f t="shared" si="28"/>
        <v>1</v>
      </c>
      <c r="F33" s="157">
        <f t="shared" si="28"/>
        <v>1</v>
      </c>
      <c r="G33" s="157">
        <f t="shared" si="28"/>
        <v>1</v>
      </c>
      <c r="H33" s="157">
        <f t="shared" si="28"/>
        <v>1</v>
      </c>
      <c r="I33" s="157">
        <f t="shared" si="28"/>
        <v>1</v>
      </c>
      <c r="J33" s="157">
        <f t="shared" si="28"/>
        <v>1</v>
      </c>
      <c r="K33" s="157">
        <f t="shared" si="28"/>
        <v>1</v>
      </c>
      <c r="L33" s="157">
        <f t="shared" si="28"/>
        <v>1</v>
      </c>
      <c r="M33" s="157">
        <f t="shared" si="28"/>
        <v>1</v>
      </c>
      <c r="N33" s="152">
        <f t="shared" si="25"/>
        <v>12</v>
      </c>
      <c r="O33" s="6"/>
    </row>
    <row r="34" ht="13.5" customHeight="1">
      <c r="A34" s="32" t="s">
        <v>39</v>
      </c>
      <c r="B34" s="159">
        <v>1.0</v>
      </c>
      <c r="C34" s="157">
        <f t="shared" ref="C34:M34" si="29">B34</f>
        <v>1</v>
      </c>
      <c r="D34" s="157">
        <f t="shared" si="29"/>
        <v>1</v>
      </c>
      <c r="E34" s="157">
        <f t="shared" si="29"/>
        <v>1</v>
      </c>
      <c r="F34" s="157">
        <f t="shared" si="29"/>
        <v>1</v>
      </c>
      <c r="G34" s="157">
        <f t="shared" si="29"/>
        <v>1</v>
      </c>
      <c r="H34" s="157">
        <f t="shared" si="29"/>
        <v>1</v>
      </c>
      <c r="I34" s="157">
        <f t="shared" si="29"/>
        <v>1</v>
      </c>
      <c r="J34" s="157">
        <f t="shared" si="29"/>
        <v>1</v>
      </c>
      <c r="K34" s="157">
        <f t="shared" si="29"/>
        <v>1</v>
      </c>
      <c r="L34" s="157">
        <f t="shared" si="29"/>
        <v>1</v>
      </c>
      <c r="M34" s="157">
        <f t="shared" si="29"/>
        <v>1</v>
      </c>
      <c r="N34" s="152">
        <f t="shared" si="25"/>
        <v>12</v>
      </c>
      <c r="O34" s="6"/>
    </row>
    <row r="35" ht="13.5" customHeight="1">
      <c r="A35" s="32" t="s">
        <v>40</v>
      </c>
      <c r="B35" s="159">
        <v>1.0</v>
      </c>
      <c r="C35" s="157">
        <f t="shared" ref="C35:M35" si="30">B35</f>
        <v>1</v>
      </c>
      <c r="D35" s="157">
        <f t="shared" si="30"/>
        <v>1</v>
      </c>
      <c r="E35" s="157">
        <f t="shared" si="30"/>
        <v>1</v>
      </c>
      <c r="F35" s="157">
        <f t="shared" si="30"/>
        <v>1</v>
      </c>
      <c r="G35" s="157">
        <f t="shared" si="30"/>
        <v>1</v>
      </c>
      <c r="H35" s="157">
        <f t="shared" si="30"/>
        <v>1</v>
      </c>
      <c r="I35" s="157">
        <f t="shared" si="30"/>
        <v>1</v>
      </c>
      <c r="J35" s="157">
        <f t="shared" si="30"/>
        <v>1</v>
      </c>
      <c r="K35" s="157">
        <f t="shared" si="30"/>
        <v>1</v>
      </c>
      <c r="L35" s="157">
        <f t="shared" si="30"/>
        <v>1</v>
      </c>
      <c r="M35" s="158">
        <f t="shared" si="30"/>
        <v>1</v>
      </c>
      <c r="N35" s="152">
        <f t="shared" si="25"/>
        <v>12</v>
      </c>
      <c r="O35" s="6"/>
    </row>
    <row r="36" ht="13.5" customHeight="1">
      <c r="A36" s="32" t="s">
        <v>41</v>
      </c>
      <c r="B36" s="159">
        <v>1.0</v>
      </c>
      <c r="C36" s="157">
        <f t="shared" ref="C36:M36" si="31">B36</f>
        <v>1</v>
      </c>
      <c r="D36" s="157">
        <f t="shared" si="31"/>
        <v>1</v>
      </c>
      <c r="E36" s="157">
        <f t="shared" si="31"/>
        <v>1</v>
      </c>
      <c r="F36" s="157">
        <f t="shared" si="31"/>
        <v>1</v>
      </c>
      <c r="G36" s="157">
        <f t="shared" si="31"/>
        <v>1</v>
      </c>
      <c r="H36" s="157">
        <f t="shared" si="31"/>
        <v>1</v>
      </c>
      <c r="I36" s="157">
        <f t="shared" si="31"/>
        <v>1</v>
      </c>
      <c r="J36" s="157">
        <f t="shared" si="31"/>
        <v>1</v>
      </c>
      <c r="K36" s="157">
        <f t="shared" si="31"/>
        <v>1</v>
      </c>
      <c r="L36" s="157">
        <f t="shared" si="31"/>
        <v>1</v>
      </c>
      <c r="M36" s="158">
        <f t="shared" si="31"/>
        <v>1</v>
      </c>
      <c r="N36" s="152">
        <f t="shared" si="25"/>
        <v>12</v>
      </c>
      <c r="O36" s="6"/>
    </row>
    <row r="37" ht="13.5" customHeight="1">
      <c r="A37" s="32" t="s">
        <v>42</v>
      </c>
      <c r="B37" s="153">
        <v>6.0</v>
      </c>
      <c r="C37" s="157"/>
      <c r="D37" s="157" t="str">
        <f t="shared" ref="D37:G37" si="32">C37</f>
        <v/>
      </c>
      <c r="E37" s="157" t="str">
        <f t="shared" si="32"/>
        <v/>
      </c>
      <c r="F37" s="157" t="str">
        <f t="shared" si="32"/>
        <v/>
      </c>
      <c r="G37" s="157" t="str">
        <f t="shared" si="32"/>
        <v/>
      </c>
      <c r="H37" s="157">
        <v>5.0</v>
      </c>
      <c r="I37" s="157">
        <v>0.0</v>
      </c>
      <c r="J37" s="157">
        <f t="shared" ref="J37:M37" si="33">I37</f>
        <v>0</v>
      </c>
      <c r="K37" s="157">
        <f t="shared" si="33"/>
        <v>0</v>
      </c>
      <c r="L37" s="157">
        <f t="shared" si="33"/>
        <v>0</v>
      </c>
      <c r="M37" s="158">
        <f t="shared" si="33"/>
        <v>0</v>
      </c>
      <c r="N37" s="152">
        <f t="shared" si="25"/>
        <v>11</v>
      </c>
      <c r="O37" s="6"/>
    </row>
    <row r="38" ht="13.5" customHeight="1">
      <c r="A38" s="32" t="s">
        <v>43</v>
      </c>
      <c r="B38" s="153">
        <v>1.0</v>
      </c>
      <c r="C38" s="157">
        <f t="shared" ref="C38:M38" si="34">B38</f>
        <v>1</v>
      </c>
      <c r="D38" s="157">
        <f t="shared" si="34"/>
        <v>1</v>
      </c>
      <c r="E38" s="157">
        <f t="shared" si="34"/>
        <v>1</v>
      </c>
      <c r="F38" s="157">
        <f t="shared" si="34"/>
        <v>1</v>
      </c>
      <c r="G38" s="157">
        <f t="shared" si="34"/>
        <v>1</v>
      </c>
      <c r="H38" s="157">
        <f t="shared" si="34"/>
        <v>1</v>
      </c>
      <c r="I38" s="157">
        <f t="shared" si="34"/>
        <v>1</v>
      </c>
      <c r="J38" s="157">
        <f t="shared" si="34"/>
        <v>1</v>
      </c>
      <c r="K38" s="157">
        <f t="shared" si="34"/>
        <v>1</v>
      </c>
      <c r="L38" s="157">
        <f t="shared" si="34"/>
        <v>1</v>
      </c>
      <c r="M38" s="158">
        <f t="shared" si="34"/>
        <v>1</v>
      </c>
      <c r="N38" s="152">
        <f t="shared" si="25"/>
        <v>12</v>
      </c>
      <c r="O38" s="6"/>
    </row>
    <row r="39" ht="13.5" customHeight="1">
      <c r="A39" s="32" t="s">
        <v>44</v>
      </c>
      <c r="B39" s="153">
        <v>0.0</v>
      </c>
      <c r="C39" s="157">
        <v>3.0</v>
      </c>
      <c r="D39" s="157">
        <v>0.0</v>
      </c>
      <c r="E39" s="157">
        <f t="shared" ref="E39:H39" si="35">D39</f>
        <v>0</v>
      </c>
      <c r="F39" s="157">
        <f t="shared" si="35"/>
        <v>0</v>
      </c>
      <c r="G39" s="157">
        <f t="shared" si="35"/>
        <v>0</v>
      </c>
      <c r="H39" s="157">
        <f t="shared" si="35"/>
        <v>0</v>
      </c>
      <c r="I39" s="157">
        <v>5.0</v>
      </c>
      <c r="J39" s="157">
        <f>I39</f>
        <v>5</v>
      </c>
      <c r="K39" s="157">
        <v>0.0</v>
      </c>
      <c r="L39" s="157">
        <f t="shared" ref="L39:M39" si="36">K39</f>
        <v>0</v>
      </c>
      <c r="M39" s="158">
        <f t="shared" si="36"/>
        <v>0</v>
      </c>
      <c r="N39" s="152">
        <f t="shared" si="25"/>
        <v>13</v>
      </c>
      <c r="O39" s="6"/>
    </row>
    <row r="40" ht="13.5" customHeight="1">
      <c r="A40" s="32" t="s">
        <v>45</v>
      </c>
      <c r="B40" s="153">
        <v>0.0</v>
      </c>
      <c r="C40" s="157">
        <f t="shared" ref="C40:E40" si="37">B40</f>
        <v>0</v>
      </c>
      <c r="D40" s="157">
        <f t="shared" si="37"/>
        <v>0</v>
      </c>
      <c r="E40" s="157">
        <f t="shared" si="37"/>
        <v>0</v>
      </c>
      <c r="F40" s="157">
        <v>3.0</v>
      </c>
      <c r="G40" s="157">
        <v>0.0</v>
      </c>
      <c r="H40" s="157">
        <f t="shared" ref="H40:J40" si="38">G40</f>
        <v>0</v>
      </c>
      <c r="I40" s="157">
        <f t="shared" si="38"/>
        <v>0</v>
      </c>
      <c r="J40" s="157">
        <f t="shared" si="38"/>
        <v>0</v>
      </c>
      <c r="K40" s="157">
        <v>3.0</v>
      </c>
      <c r="L40" s="157">
        <v>0.0</v>
      </c>
      <c r="M40" s="158">
        <f>L40</f>
        <v>0</v>
      </c>
      <c r="N40" s="152">
        <f t="shared" si="25"/>
        <v>6</v>
      </c>
      <c r="O40" s="6"/>
    </row>
    <row r="41" ht="13.5" customHeight="1">
      <c r="A41" s="32" t="s">
        <v>46</v>
      </c>
      <c r="B41" s="153">
        <v>0.0</v>
      </c>
      <c r="C41" s="157">
        <f t="shared" ref="C41:D41" si="39">B41</f>
        <v>0</v>
      </c>
      <c r="D41" s="157">
        <f t="shared" si="39"/>
        <v>0</v>
      </c>
      <c r="E41" s="157">
        <v>10.0</v>
      </c>
      <c r="F41" s="157">
        <v>0.0</v>
      </c>
      <c r="G41" s="157">
        <f t="shared" ref="G41:M41" si="40">F41</f>
        <v>0</v>
      </c>
      <c r="H41" s="157">
        <f t="shared" si="40"/>
        <v>0</v>
      </c>
      <c r="I41" s="157">
        <f t="shared" si="40"/>
        <v>0</v>
      </c>
      <c r="J41" s="157">
        <f t="shared" si="40"/>
        <v>0</v>
      </c>
      <c r="K41" s="157">
        <f t="shared" si="40"/>
        <v>0</v>
      </c>
      <c r="L41" s="157">
        <f t="shared" si="40"/>
        <v>0</v>
      </c>
      <c r="M41" s="158">
        <f t="shared" si="40"/>
        <v>0</v>
      </c>
      <c r="N41" s="152">
        <f t="shared" si="25"/>
        <v>10</v>
      </c>
      <c r="O41" s="6"/>
    </row>
    <row r="42" ht="13.5" customHeight="1">
      <c r="A42" s="32" t="s">
        <v>47</v>
      </c>
      <c r="B42" s="153">
        <v>0.0</v>
      </c>
      <c r="C42" s="157">
        <v>2.0</v>
      </c>
      <c r="D42" s="157">
        <v>0.0</v>
      </c>
      <c r="E42" s="157">
        <f t="shared" ref="E42:H42" si="41">D42</f>
        <v>0</v>
      </c>
      <c r="F42" s="157">
        <f t="shared" si="41"/>
        <v>0</v>
      </c>
      <c r="G42" s="157">
        <f t="shared" si="41"/>
        <v>0</v>
      </c>
      <c r="H42" s="157">
        <f t="shared" si="41"/>
        <v>0</v>
      </c>
      <c r="I42" s="157">
        <v>2.0</v>
      </c>
      <c r="J42" s="157">
        <v>0.0</v>
      </c>
      <c r="K42" s="157">
        <f t="shared" ref="K42:M42" si="42">J42</f>
        <v>0</v>
      </c>
      <c r="L42" s="157">
        <f t="shared" si="42"/>
        <v>0</v>
      </c>
      <c r="M42" s="158">
        <f t="shared" si="42"/>
        <v>0</v>
      </c>
      <c r="N42" s="152">
        <f t="shared" si="25"/>
        <v>4</v>
      </c>
      <c r="O42" s="161"/>
    </row>
    <row r="43" ht="13.5" customHeight="1">
      <c r="A43" s="32" t="s">
        <v>48</v>
      </c>
      <c r="B43" s="159">
        <v>1.0</v>
      </c>
      <c r="C43" s="157">
        <f t="shared" ref="C43:M43" si="43">B43</f>
        <v>1</v>
      </c>
      <c r="D43" s="157">
        <f t="shared" si="43"/>
        <v>1</v>
      </c>
      <c r="E43" s="157">
        <f t="shared" si="43"/>
        <v>1</v>
      </c>
      <c r="F43" s="157">
        <f t="shared" si="43"/>
        <v>1</v>
      </c>
      <c r="G43" s="157">
        <f t="shared" si="43"/>
        <v>1</v>
      </c>
      <c r="H43" s="157">
        <f t="shared" si="43"/>
        <v>1</v>
      </c>
      <c r="I43" s="157">
        <f t="shared" si="43"/>
        <v>1</v>
      </c>
      <c r="J43" s="157">
        <f t="shared" si="43"/>
        <v>1</v>
      </c>
      <c r="K43" s="157">
        <f t="shared" si="43"/>
        <v>1</v>
      </c>
      <c r="L43" s="157">
        <f t="shared" si="43"/>
        <v>1</v>
      </c>
      <c r="M43" s="158">
        <f t="shared" si="43"/>
        <v>1</v>
      </c>
      <c r="N43" s="152">
        <f t="shared" si="25"/>
        <v>12</v>
      </c>
      <c r="O43" s="6"/>
    </row>
    <row r="44" ht="13.5" customHeight="1">
      <c r="A44" s="32" t="s">
        <v>49</v>
      </c>
      <c r="B44" s="153">
        <v>1.0</v>
      </c>
      <c r="C44" s="157">
        <f t="shared" ref="C44:M44" si="44">B44</f>
        <v>1</v>
      </c>
      <c r="D44" s="157">
        <f t="shared" si="44"/>
        <v>1</v>
      </c>
      <c r="E44" s="157">
        <f t="shared" si="44"/>
        <v>1</v>
      </c>
      <c r="F44" s="157">
        <f t="shared" si="44"/>
        <v>1</v>
      </c>
      <c r="G44" s="157">
        <f t="shared" si="44"/>
        <v>1</v>
      </c>
      <c r="H44" s="157">
        <f t="shared" si="44"/>
        <v>1</v>
      </c>
      <c r="I44" s="157">
        <f t="shared" si="44"/>
        <v>1</v>
      </c>
      <c r="J44" s="157">
        <f t="shared" si="44"/>
        <v>1</v>
      </c>
      <c r="K44" s="157">
        <f t="shared" si="44"/>
        <v>1</v>
      </c>
      <c r="L44" s="157">
        <f t="shared" si="44"/>
        <v>1</v>
      </c>
      <c r="M44" s="158">
        <f t="shared" si="44"/>
        <v>1</v>
      </c>
      <c r="N44" s="152">
        <f t="shared" si="25"/>
        <v>12</v>
      </c>
      <c r="O44" s="6"/>
    </row>
    <row r="45" ht="13.5" customHeight="1">
      <c r="A45" s="162" t="s">
        <v>50</v>
      </c>
      <c r="B45" s="153">
        <v>1.0</v>
      </c>
      <c r="C45" s="157">
        <f t="shared" ref="C45:M45" si="45">B45</f>
        <v>1</v>
      </c>
      <c r="D45" s="157">
        <f t="shared" si="45"/>
        <v>1</v>
      </c>
      <c r="E45" s="157">
        <f t="shared" si="45"/>
        <v>1</v>
      </c>
      <c r="F45" s="157">
        <f t="shared" si="45"/>
        <v>1</v>
      </c>
      <c r="G45" s="157">
        <f t="shared" si="45"/>
        <v>1</v>
      </c>
      <c r="H45" s="157">
        <f t="shared" si="45"/>
        <v>1</v>
      </c>
      <c r="I45" s="157">
        <f t="shared" si="45"/>
        <v>1</v>
      </c>
      <c r="J45" s="157">
        <f t="shared" si="45"/>
        <v>1</v>
      </c>
      <c r="K45" s="157">
        <f t="shared" si="45"/>
        <v>1</v>
      </c>
      <c r="L45" s="157">
        <f t="shared" si="45"/>
        <v>1</v>
      </c>
      <c r="M45" s="158">
        <f t="shared" si="45"/>
        <v>1</v>
      </c>
      <c r="N45" s="152">
        <f t="shared" si="25"/>
        <v>12</v>
      </c>
      <c r="O45" s="6"/>
    </row>
    <row r="46" ht="13.5" customHeight="1">
      <c r="A46" s="162" t="s">
        <v>51</v>
      </c>
      <c r="B46" s="153">
        <v>0.0</v>
      </c>
      <c r="C46" s="157">
        <f t="shared" ref="C46:M46" si="46">B46</f>
        <v>0</v>
      </c>
      <c r="D46" s="157">
        <f t="shared" si="46"/>
        <v>0</v>
      </c>
      <c r="E46" s="157">
        <f t="shared" si="46"/>
        <v>0</v>
      </c>
      <c r="F46" s="157">
        <f t="shared" si="46"/>
        <v>0</v>
      </c>
      <c r="G46" s="157">
        <f t="shared" si="46"/>
        <v>0</v>
      </c>
      <c r="H46" s="157">
        <f t="shared" si="46"/>
        <v>0</v>
      </c>
      <c r="I46" s="157">
        <f t="shared" si="46"/>
        <v>0</v>
      </c>
      <c r="J46" s="157">
        <f t="shared" si="46"/>
        <v>0</v>
      </c>
      <c r="K46" s="157">
        <f t="shared" si="46"/>
        <v>0</v>
      </c>
      <c r="L46" s="157">
        <f t="shared" si="46"/>
        <v>0</v>
      </c>
      <c r="M46" s="158">
        <f t="shared" si="46"/>
        <v>0</v>
      </c>
      <c r="N46" s="152">
        <f t="shared" si="25"/>
        <v>0</v>
      </c>
      <c r="O46" s="6"/>
    </row>
    <row r="47" ht="13.5" customHeight="1">
      <c r="A47" s="163" t="s">
        <v>52</v>
      </c>
      <c r="B47" s="164">
        <v>0.0</v>
      </c>
      <c r="C47" s="157">
        <f t="shared" ref="C47:M47" si="47">B47</f>
        <v>0</v>
      </c>
      <c r="D47" s="157">
        <f t="shared" si="47"/>
        <v>0</v>
      </c>
      <c r="E47" s="157">
        <f t="shared" si="47"/>
        <v>0</v>
      </c>
      <c r="F47" s="157">
        <f t="shared" si="47"/>
        <v>0</v>
      </c>
      <c r="G47" s="157">
        <f t="shared" si="47"/>
        <v>0</v>
      </c>
      <c r="H47" s="157">
        <f t="shared" si="47"/>
        <v>0</v>
      </c>
      <c r="I47" s="157">
        <f t="shared" si="47"/>
        <v>0</v>
      </c>
      <c r="J47" s="157">
        <f t="shared" si="47"/>
        <v>0</v>
      </c>
      <c r="K47" s="157">
        <f t="shared" si="47"/>
        <v>0</v>
      </c>
      <c r="L47" s="157">
        <f t="shared" si="47"/>
        <v>0</v>
      </c>
      <c r="M47" s="158">
        <f t="shared" si="47"/>
        <v>0</v>
      </c>
      <c r="N47" s="152">
        <f t="shared" si="25"/>
        <v>0</v>
      </c>
      <c r="O47" s="6"/>
    </row>
    <row r="48" ht="14.25" customHeight="1">
      <c r="A48" s="165" t="s">
        <v>53</v>
      </c>
      <c r="B48" s="166">
        <f t="shared" ref="B48:M48" si="48">SUM(B29:B47)</f>
        <v>22</v>
      </c>
      <c r="C48" s="167">
        <f t="shared" si="48"/>
        <v>16</v>
      </c>
      <c r="D48" s="167">
        <f t="shared" si="48"/>
        <v>11</v>
      </c>
      <c r="E48" s="167">
        <f t="shared" si="48"/>
        <v>21</v>
      </c>
      <c r="F48" s="167">
        <f t="shared" si="48"/>
        <v>14</v>
      </c>
      <c r="G48" s="167">
        <f t="shared" si="48"/>
        <v>11</v>
      </c>
      <c r="H48" s="167">
        <f t="shared" si="48"/>
        <v>21</v>
      </c>
      <c r="I48" s="167">
        <f t="shared" si="48"/>
        <v>18</v>
      </c>
      <c r="J48" s="167">
        <f t="shared" si="48"/>
        <v>16</v>
      </c>
      <c r="K48" s="167">
        <f t="shared" si="48"/>
        <v>14</v>
      </c>
      <c r="L48" s="167">
        <f t="shared" si="48"/>
        <v>11</v>
      </c>
      <c r="M48" s="168">
        <f t="shared" si="48"/>
        <v>11</v>
      </c>
      <c r="N48" s="169">
        <f t="shared" si="25"/>
        <v>186</v>
      </c>
      <c r="O48" s="6"/>
    </row>
    <row r="49" ht="17.25" customHeight="1">
      <c r="A49" s="170" t="s">
        <v>54</v>
      </c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3"/>
      <c r="N49" s="174"/>
      <c r="O49" s="6"/>
    </row>
    <row r="50" ht="12.75" customHeight="1">
      <c r="A50" s="175" t="s">
        <v>17</v>
      </c>
      <c r="B50" s="176">
        <v>1.0</v>
      </c>
      <c r="C50" s="177">
        <f t="shared" ref="C50:M50" si="49">+B50</f>
        <v>1</v>
      </c>
      <c r="D50" s="177">
        <f t="shared" si="49"/>
        <v>1</v>
      </c>
      <c r="E50" s="177">
        <f t="shared" si="49"/>
        <v>1</v>
      </c>
      <c r="F50" s="177">
        <f t="shared" si="49"/>
        <v>1</v>
      </c>
      <c r="G50" s="177">
        <f t="shared" si="49"/>
        <v>1</v>
      </c>
      <c r="H50" s="177">
        <f t="shared" si="49"/>
        <v>1</v>
      </c>
      <c r="I50" s="177">
        <f t="shared" si="49"/>
        <v>1</v>
      </c>
      <c r="J50" s="177">
        <f t="shared" si="49"/>
        <v>1</v>
      </c>
      <c r="K50" s="177">
        <f t="shared" si="49"/>
        <v>1</v>
      </c>
      <c r="L50" s="177">
        <f t="shared" si="49"/>
        <v>1</v>
      </c>
      <c r="M50" s="177">
        <f t="shared" si="49"/>
        <v>1</v>
      </c>
      <c r="N50" s="82">
        <f>SUM(B50:M50)/12</f>
        <v>1</v>
      </c>
      <c r="O50" s="6"/>
    </row>
    <row r="51" ht="12.75" customHeight="1">
      <c r="A51" s="32" t="s">
        <v>55</v>
      </c>
      <c r="B51" s="178">
        <v>10.0</v>
      </c>
      <c r="C51" s="102">
        <f t="shared" ref="C51:M51" si="50">+B51</f>
        <v>10</v>
      </c>
      <c r="D51" s="102">
        <f t="shared" si="50"/>
        <v>10</v>
      </c>
      <c r="E51" s="102">
        <f t="shared" si="50"/>
        <v>10</v>
      </c>
      <c r="F51" s="102">
        <f t="shared" si="50"/>
        <v>10</v>
      </c>
      <c r="G51" s="102">
        <f t="shared" si="50"/>
        <v>10</v>
      </c>
      <c r="H51" s="102">
        <f t="shared" si="50"/>
        <v>10</v>
      </c>
      <c r="I51" s="102">
        <f t="shared" si="50"/>
        <v>10</v>
      </c>
      <c r="J51" s="102">
        <f t="shared" si="50"/>
        <v>10</v>
      </c>
      <c r="K51" s="102">
        <f t="shared" si="50"/>
        <v>10</v>
      </c>
      <c r="L51" s="102">
        <f t="shared" si="50"/>
        <v>10</v>
      </c>
      <c r="M51" s="102">
        <f t="shared" si="50"/>
        <v>10</v>
      </c>
      <c r="N51" s="25">
        <f t="shared" ref="N51:N53" si="52">SUM(B51:M51)</f>
        <v>120</v>
      </c>
      <c r="O51" s="6"/>
    </row>
    <row r="52" ht="12.75" customHeight="1">
      <c r="A52" s="32" t="s">
        <v>56</v>
      </c>
      <c r="B52" s="106">
        <f t="shared" ref="B52:M52" si="51">B51*$O$52</f>
        <v>4.5</v>
      </c>
      <c r="C52" s="105">
        <f t="shared" si="51"/>
        <v>4.5</v>
      </c>
      <c r="D52" s="105">
        <f t="shared" si="51"/>
        <v>4.5</v>
      </c>
      <c r="E52" s="105">
        <f t="shared" si="51"/>
        <v>4.5</v>
      </c>
      <c r="F52" s="105">
        <f t="shared" si="51"/>
        <v>4.5</v>
      </c>
      <c r="G52" s="105">
        <f t="shared" si="51"/>
        <v>4.5</v>
      </c>
      <c r="H52" s="105">
        <f t="shared" si="51"/>
        <v>4.5</v>
      </c>
      <c r="I52" s="105">
        <f t="shared" si="51"/>
        <v>4.5</v>
      </c>
      <c r="J52" s="105">
        <f t="shared" si="51"/>
        <v>4.5</v>
      </c>
      <c r="K52" s="105">
        <f t="shared" si="51"/>
        <v>4.5</v>
      </c>
      <c r="L52" s="105">
        <f t="shared" si="51"/>
        <v>4.5</v>
      </c>
      <c r="M52" s="107">
        <f t="shared" si="51"/>
        <v>4.5</v>
      </c>
      <c r="N52" s="41">
        <f t="shared" si="52"/>
        <v>54</v>
      </c>
      <c r="O52" s="95">
        <v>0.45</v>
      </c>
    </row>
    <row r="53" ht="13.5" customHeight="1">
      <c r="A53" s="43" t="s">
        <v>57</v>
      </c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5"/>
      <c r="N53" s="41">
        <f t="shared" si="52"/>
        <v>0</v>
      </c>
      <c r="O53" s="6"/>
    </row>
    <row r="54" ht="13.5" customHeight="1">
      <c r="A54" s="182" t="s">
        <v>58</v>
      </c>
      <c r="B54" s="186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9">
        <f>SUM(B54:M54)/12</f>
        <v>0</v>
      </c>
      <c r="O54" s="63"/>
    </row>
    <row r="55" ht="12.75" customHeight="1">
      <c r="A55" s="32" t="s">
        <v>59</v>
      </c>
      <c r="B55" s="178">
        <v>6.0</v>
      </c>
      <c r="C55" s="85">
        <v>5.0</v>
      </c>
      <c r="D55" s="85">
        <v>5.0</v>
      </c>
      <c r="E55" s="85">
        <v>5.0</v>
      </c>
      <c r="F55" s="85">
        <v>5.0</v>
      </c>
      <c r="G55" s="85">
        <v>5.0</v>
      </c>
      <c r="H55" s="85">
        <v>5.0</v>
      </c>
      <c r="I55" s="85">
        <v>5.0</v>
      </c>
      <c r="J55" s="85">
        <v>5.0</v>
      </c>
      <c r="K55" s="85">
        <v>5.0</v>
      </c>
      <c r="L55" s="85">
        <v>5.0</v>
      </c>
      <c r="M55" s="85">
        <v>5.0</v>
      </c>
      <c r="N55" s="41">
        <f t="shared" ref="N55:N58" si="54">SUM(B55:M55)</f>
        <v>61</v>
      </c>
      <c r="O55" s="63"/>
    </row>
    <row r="56" ht="13.5" customHeight="1">
      <c r="A56" s="32" t="s">
        <v>56</v>
      </c>
      <c r="B56" s="190">
        <f t="shared" ref="B56:M56" si="53">B55*$O$56</f>
        <v>3</v>
      </c>
      <c r="C56" s="191">
        <f t="shared" si="53"/>
        <v>2.5</v>
      </c>
      <c r="D56" s="191">
        <f t="shared" si="53"/>
        <v>2.5</v>
      </c>
      <c r="E56" s="191">
        <f t="shared" si="53"/>
        <v>2.5</v>
      </c>
      <c r="F56" s="191">
        <f t="shared" si="53"/>
        <v>2.5</v>
      </c>
      <c r="G56" s="191">
        <f t="shared" si="53"/>
        <v>2.5</v>
      </c>
      <c r="H56" s="191">
        <f t="shared" si="53"/>
        <v>2.5</v>
      </c>
      <c r="I56" s="191">
        <f t="shared" si="53"/>
        <v>2.5</v>
      </c>
      <c r="J56" s="191">
        <f t="shared" si="53"/>
        <v>2.5</v>
      </c>
      <c r="K56" s="191">
        <f t="shared" si="53"/>
        <v>2.5</v>
      </c>
      <c r="L56" s="191">
        <f t="shared" si="53"/>
        <v>2.5</v>
      </c>
      <c r="M56" s="195">
        <f t="shared" si="53"/>
        <v>2.5</v>
      </c>
      <c r="N56" s="25">
        <f t="shared" si="54"/>
        <v>30.5</v>
      </c>
      <c r="O56" s="95">
        <v>0.5</v>
      </c>
    </row>
    <row r="57" ht="14.25" customHeight="1">
      <c r="A57" s="165" t="s">
        <v>60</v>
      </c>
      <c r="B57" s="197">
        <f t="shared" ref="B57:M57" si="55">B51+B52+B55+B56+B53</f>
        <v>23.5</v>
      </c>
      <c r="C57" s="198">
        <f t="shared" si="55"/>
        <v>22</v>
      </c>
      <c r="D57" s="198">
        <f t="shared" si="55"/>
        <v>22</v>
      </c>
      <c r="E57" s="198">
        <f t="shared" si="55"/>
        <v>22</v>
      </c>
      <c r="F57" s="198">
        <f t="shared" si="55"/>
        <v>22</v>
      </c>
      <c r="G57" s="198">
        <f t="shared" si="55"/>
        <v>22</v>
      </c>
      <c r="H57" s="198">
        <f t="shared" si="55"/>
        <v>22</v>
      </c>
      <c r="I57" s="198">
        <f t="shared" si="55"/>
        <v>22</v>
      </c>
      <c r="J57" s="198">
        <f t="shared" si="55"/>
        <v>22</v>
      </c>
      <c r="K57" s="198">
        <f t="shared" si="55"/>
        <v>22</v>
      </c>
      <c r="L57" s="198">
        <f t="shared" si="55"/>
        <v>22</v>
      </c>
      <c r="M57" s="198">
        <f t="shared" si="55"/>
        <v>22</v>
      </c>
      <c r="N57" s="199">
        <f t="shared" si="54"/>
        <v>265.5</v>
      </c>
      <c r="O57" s="6"/>
    </row>
    <row r="58" ht="12.75" customHeight="1">
      <c r="A58" s="200" t="s">
        <v>61</v>
      </c>
      <c r="B58" s="192"/>
      <c r="C58" s="201"/>
      <c r="D58" s="85">
        <v>3.0</v>
      </c>
      <c r="E58" s="85"/>
      <c r="F58" s="85"/>
      <c r="G58" s="85"/>
      <c r="H58" s="85">
        <v>3.0</v>
      </c>
      <c r="I58" s="85"/>
      <c r="J58" s="85"/>
      <c r="K58" s="85"/>
      <c r="L58" s="85"/>
      <c r="M58" s="194"/>
      <c r="N58" s="41">
        <f t="shared" si="54"/>
        <v>6</v>
      </c>
      <c r="O58" s="6"/>
    </row>
    <row r="59" ht="12.75" customHeight="1">
      <c r="A59" s="202" t="s">
        <v>62</v>
      </c>
      <c r="B59" s="106">
        <f>N59/12</f>
        <v>3.055555556</v>
      </c>
      <c r="C59" s="203">
        <f t="shared" ref="C59:M59" si="56">B59</f>
        <v>3.055555556</v>
      </c>
      <c r="D59" s="203">
        <f t="shared" si="56"/>
        <v>3.055555556</v>
      </c>
      <c r="E59" s="203">
        <f t="shared" si="56"/>
        <v>3.055555556</v>
      </c>
      <c r="F59" s="203">
        <f t="shared" si="56"/>
        <v>3.055555556</v>
      </c>
      <c r="G59" s="203">
        <f t="shared" si="56"/>
        <v>3.055555556</v>
      </c>
      <c r="H59" s="203">
        <f t="shared" si="56"/>
        <v>3.055555556</v>
      </c>
      <c r="I59" s="203">
        <f t="shared" si="56"/>
        <v>3.055555556</v>
      </c>
      <c r="J59" s="203">
        <f t="shared" si="56"/>
        <v>3.055555556</v>
      </c>
      <c r="K59" s="203">
        <f t="shared" si="56"/>
        <v>3.055555556</v>
      </c>
      <c r="L59" s="203">
        <f t="shared" si="56"/>
        <v>3.055555556</v>
      </c>
      <c r="M59" s="203">
        <f t="shared" si="56"/>
        <v>3.055555556</v>
      </c>
      <c r="N59" s="25">
        <f>'Plan Financement'!H29</f>
        <v>36.66666667</v>
      </c>
      <c r="O59" s="6"/>
    </row>
    <row r="60" ht="12.75" customHeight="1">
      <c r="A60" s="204" t="s">
        <v>63</v>
      </c>
      <c r="B60" s="106"/>
      <c r="C60" s="203"/>
      <c r="D60" s="203"/>
      <c r="E60" s="203">
        <f>'Plan Financement'!$K40</f>
        <v>0.875</v>
      </c>
      <c r="F60" s="203">
        <f>'Plan Financement'!$K40</f>
        <v>0.875</v>
      </c>
      <c r="G60" s="203">
        <f>+'Plan Financement'!$K40+'Plan Financement'!$K38</f>
        <v>1.083333333</v>
      </c>
      <c r="H60" s="203">
        <f>+'Plan Financement'!$K40+'Plan Financement'!$K38</f>
        <v>1.083333333</v>
      </c>
      <c r="I60" s="203">
        <f>+'Plan Financement'!$K40+'Plan Financement'!$K38</f>
        <v>1.083333333</v>
      </c>
      <c r="J60" s="203">
        <f>+'Plan Financement'!$K40+'Plan Financement'!$K38</f>
        <v>1.083333333</v>
      </c>
      <c r="K60" s="203">
        <f>+'Plan Financement'!$K40+'Plan Financement'!$K38+'Plan Financement'!$K39</f>
        <v>1.666666667</v>
      </c>
      <c r="L60" s="203">
        <f>+'Plan Financement'!$K40+'Plan Financement'!$K38+'Plan Financement'!$K39</f>
        <v>1.666666667</v>
      </c>
      <c r="M60" s="205">
        <f>+'Plan Financement'!$K40+'Plan Financement'!$K38+'Plan Financement'!$K39</f>
        <v>1.666666667</v>
      </c>
      <c r="N60" s="25">
        <f t="shared" ref="N60:N63" si="57">SUM(B60:M60)</f>
        <v>11.08333333</v>
      </c>
      <c r="O60" s="6"/>
    </row>
    <row r="61" ht="13.5" customHeight="1">
      <c r="A61" s="43" t="s">
        <v>64</v>
      </c>
      <c r="B61" s="183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5"/>
      <c r="N61" s="47">
        <f t="shared" si="57"/>
        <v>0</v>
      </c>
      <c r="O61" s="6"/>
    </row>
    <row r="62" ht="14.25" customHeight="1">
      <c r="A62" s="206" t="s">
        <v>65</v>
      </c>
      <c r="B62" s="207">
        <f t="shared" ref="B62:M62" si="58">B23+B48+B57+SUM(B58:B61)</f>
        <v>81.85555556</v>
      </c>
      <c r="C62" s="208">
        <f t="shared" si="58"/>
        <v>79.95555556</v>
      </c>
      <c r="D62" s="208">
        <f t="shared" si="58"/>
        <v>84.75555556</v>
      </c>
      <c r="E62" s="208">
        <f t="shared" si="58"/>
        <v>88.63055556</v>
      </c>
      <c r="F62" s="208">
        <f t="shared" si="58"/>
        <v>81.63055556</v>
      </c>
      <c r="G62" s="208">
        <f t="shared" si="58"/>
        <v>78.83888889</v>
      </c>
      <c r="H62" s="208">
        <f t="shared" si="58"/>
        <v>89.03888889</v>
      </c>
      <c r="I62" s="208">
        <f t="shared" si="58"/>
        <v>77.43888889</v>
      </c>
      <c r="J62" s="208">
        <f t="shared" si="58"/>
        <v>83.83888889</v>
      </c>
      <c r="K62" s="208">
        <f t="shared" si="58"/>
        <v>82.42222222</v>
      </c>
      <c r="L62" s="208">
        <f t="shared" si="58"/>
        <v>79.42222222</v>
      </c>
      <c r="M62" s="208">
        <f t="shared" si="58"/>
        <v>79.42222222</v>
      </c>
      <c r="N62" s="209">
        <f t="shared" si="57"/>
        <v>987.25</v>
      </c>
      <c r="O62" s="6"/>
      <c r="P62" s="210"/>
    </row>
    <row r="63" ht="14.25" customHeight="1">
      <c r="A63" s="181" t="s">
        <v>66</v>
      </c>
      <c r="B63" s="211">
        <f t="shared" ref="B63:M63" si="59">B11-B62</f>
        <v>-7.855555556</v>
      </c>
      <c r="C63" s="211">
        <f t="shared" si="59"/>
        <v>3.124444444</v>
      </c>
      <c r="D63" s="211">
        <f t="shared" si="59"/>
        <v>5.244444444</v>
      </c>
      <c r="E63" s="211">
        <f t="shared" si="59"/>
        <v>1.369444444</v>
      </c>
      <c r="F63" s="211">
        <f t="shared" si="59"/>
        <v>8.369444444</v>
      </c>
      <c r="G63" s="211">
        <f t="shared" si="59"/>
        <v>8.081111111</v>
      </c>
      <c r="H63" s="211">
        <f t="shared" si="59"/>
        <v>-15.19888889</v>
      </c>
      <c r="I63" s="211">
        <f t="shared" si="59"/>
        <v>-8.198888889</v>
      </c>
      <c r="J63" s="211">
        <f t="shared" si="59"/>
        <v>6.161111111</v>
      </c>
      <c r="K63" s="211">
        <f t="shared" si="59"/>
        <v>7.577777778</v>
      </c>
      <c r="L63" s="211">
        <f t="shared" si="59"/>
        <v>10.57777778</v>
      </c>
      <c r="M63" s="211">
        <f t="shared" si="59"/>
        <v>1.337777778</v>
      </c>
      <c r="N63" s="112">
        <f t="shared" si="57"/>
        <v>20.59</v>
      </c>
      <c r="O63" s="6"/>
    </row>
    <row r="64" ht="12.75" customHeight="1">
      <c r="B64" s="6"/>
    </row>
    <row r="65" ht="15.0" customHeight="1">
      <c r="B65" s="213" t="s">
        <v>67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</row>
    <row r="66" ht="12.75" customHeight="1">
      <c r="B66" s="6"/>
    </row>
    <row r="67" ht="12.75" customHeight="1">
      <c r="B67" s="6"/>
    </row>
    <row r="68" ht="12.75" customHeight="1">
      <c r="B68" s="6"/>
    </row>
    <row r="69" ht="13.5" customHeight="1">
      <c r="B69" s="6"/>
      <c r="H69" s="215"/>
    </row>
    <row r="70" ht="12.75" customHeight="1">
      <c r="B70" s="6"/>
    </row>
    <row r="71" ht="12.75" customHeight="1">
      <c r="B71" s="6"/>
      <c r="C71" s="6"/>
      <c r="O71" s="6"/>
    </row>
    <row r="72" ht="12.75" customHeight="1">
      <c r="C72" s="6"/>
      <c r="O72" s="6"/>
    </row>
    <row r="73" ht="12.75" customHeight="1">
      <c r="C73" s="216"/>
      <c r="O73" s="6"/>
    </row>
    <row r="74" ht="12.75" customHeight="1">
      <c r="C74" s="216"/>
      <c r="O74" s="6"/>
    </row>
    <row r="75" ht="12.75" customHeight="1">
      <c r="C75" s="63"/>
      <c r="O75" s="6"/>
    </row>
    <row r="76" ht="12.75" customHeight="1">
      <c r="O76" s="6"/>
    </row>
    <row r="77" ht="12.75" customHeight="1">
      <c r="O77" s="6"/>
    </row>
    <row r="78" ht="12.75" customHeight="1">
      <c r="O78" s="6"/>
    </row>
    <row r="79" ht="12.75" customHeight="1">
      <c r="O79" s="6"/>
    </row>
    <row r="80" ht="12.75" customHeight="1">
      <c r="O80" s="6"/>
    </row>
    <row r="81" ht="12.75" customHeight="1">
      <c r="O81" s="6"/>
    </row>
    <row r="82" ht="12.75" customHeight="1">
      <c r="O82" s="6"/>
    </row>
    <row r="83" ht="12.75" customHeight="1">
      <c r="O83" s="6"/>
    </row>
    <row r="84" ht="12.75" customHeight="1">
      <c r="O84" s="6"/>
    </row>
    <row r="85" ht="12.75" customHeight="1">
      <c r="O85" s="6"/>
    </row>
    <row r="86" ht="12.75" customHeight="1">
      <c r="O86" s="6"/>
    </row>
    <row r="87" ht="12.75" customHeight="1">
      <c r="O87" s="6"/>
    </row>
    <row r="88" ht="12.75" customHeight="1">
      <c r="O88" s="6"/>
    </row>
    <row r="89" ht="12.75" customHeight="1">
      <c r="O89" s="6"/>
    </row>
    <row r="90" ht="12.75" customHeight="1">
      <c r="O90" s="6"/>
    </row>
    <row r="91" ht="12.75" customHeight="1">
      <c r="O91" s="6"/>
    </row>
    <row r="92" ht="12.75" customHeight="1">
      <c r="O92" s="6"/>
    </row>
    <row r="93" ht="12.75" customHeight="1">
      <c r="O93" s="6"/>
    </row>
    <row r="94" ht="12.75" customHeight="1">
      <c r="O94" s="6"/>
    </row>
    <row r="95" ht="12.75" customHeight="1">
      <c r="O95" s="6"/>
    </row>
    <row r="96" ht="12.75" customHeight="1">
      <c r="O96" s="6"/>
    </row>
    <row r="97" ht="12.75" customHeight="1">
      <c r="O97" s="6"/>
    </row>
    <row r="98" ht="12.75" customHeight="1">
      <c r="O98" s="6"/>
    </row>
    <row r="99" ht="12.75" customHeight="1">
      <c r="O99" s="6"/>
    </row>
    <row r="100" ht="12.75" customHeight="1">
      <c r="O100" s="6"/>
    </row>
    <row r="101" ht="12.75" customHeight="1">
      <c r="O101" s="6"/>
    </row>
    <row r="102" ht="12.75" customHeight="1">
      <c r="O102" s="6"/>
    </row>
    <row r="103" ht="12.75" customHeight="1">
      <c r="O103" s="6"/>
    </row>
    <row r="104" ht="12.75" customHeight="1">
      <c r="O104" s="6"/>
    </row>
    <row r="105" ht="12.75" customHeight="1">
      <c r="O105" s="6"/>
    </row>
    <row r="106" ht="12.75" customHeight="1">
      <c r="O106" s="6"/>
    </row>
    <row r="107" ht="12.75" customHeight="1">
      <c r="O107" s="6"/>
    </row>
    <row r="108" ht="12.75" customHeight="1">
      <c r="O108" s="6"/>
    </row>
    <row r="109" ht="12.75" customHeight="1">
      <c r="O109" s="6"/>
    </row>
    <row r="110" ht="12.75" customHeight="1">
      <c r="O110" s="6"/>
    </row>
    <row r="111" ht="12.75" customHeight="1">
      <c r="O111" s="6"/>
    </row>
    <row r="112" ht="12.75" customHeight="1">
      <c r="O112" s="6"/>
    </row>
    <row r="113" ht="12.75" customHeight="1">
      <c r="O113" s="6"/>
    </row>
    <row r="114" ht="12.75" customHeight="1">
      <c r="O114" s="6"/>
    </row>
    <row r="115" ht="12.75" customHeight="1">
      <c r="O115" s="6"/>
    </row>
    <row r="116" ht="12.75" customHeight="1">
      <c r="O116" s="6"/>
    </row>
    <row r="117" ht="12.75" customHeight="1">
      <c r="O117" s="6"/>
    </row>
    <row r="118" ht="12.75" customHeight="1">
      <c r="O118" s="6"/>
    </row>
    <row r="119" ht="12.75" customHeight="1">
      <c r="O119" s="6"/>
    </row>
    <row r="120" ht="12.75" customHeight="1">
      <c r="O120" s="6"/>
    </row>
    <row r="121" ht="12.75" customHeight="1">
      <c r="O121" s="6"/>
    </row>
    <row r="122" ht="12.75" customHeight="1">
      <c r="O122" s="6"/>
    </row>
    <row r="123" ht="12.75" customHeight="1">
      <c r="O123" s="6"/>
    </row>
    <row r="124" ht="12.75" customHeight="1">
      <c r="O124" s="6"/>
    </row>
    <row r="125" ht="12.75" customHeight="1">
      <c r="O125" s="6"/>
    </row>
    <row r="126" ht="12.75" customHeight="1">
      <c r="O126" s="6"/>
    </row>
    <row r="127" ht="12.75" customHeight="1">
      <c r="O127" s="6"/>
    </row>
    <row r="128" ht="12.75" customHeight="1">
      <c r="O128" s="6"/>
    </row>
    <row r="129" ht="12.75" customHeight="1">
      <c r="O129" s="6"/>
    </row>
    <row r="130" ht="12.75" customHeight="1">
      <c r="O130" s="6"/>
    </row>
    <row r="131" ht="12.75" customHeight="1">
      <c r="O131" s="6"/>
    </row>
    <row r="132" ht="12.75" customHeight="1">
      <c r="O132" s="6"/>
    </row>
    <row r="133" ht="12.75" customHeight="1">
      <c r="O133" s="6"/>
    </row>
    <row r="134" ht="12.75" customHeight="1">
      <c r="O134" s="6"/>
    </row>
    <row r="135" ht="12.75" customHeight="1">
      <c r="O135" s="6"/>
    </row>
    <row r="136" ht="12.75" customHeight="1">
      <c r="O136" s="6"/>
    </row>
    <row r="137" ht="12.75" customHeight="1">
      <c r="O137" s="6"/>
    </row>
    <row r="138" ht="12.75" customHeight="1">
      <c r="O138" s="6"/>
    </row>
    <row r="139" ht="12.75" customHeight="1">
      <c r="O139" s="6"/>
    </row>
    <row r="140" ht="12.75" customHeight="1">
      <c r="O140" s="6"/>
    </row>
    <row r="141" ht="12.75" customHeight="1">
      <c r="O141" s="6"/>
    </row>
    <row r="142" ht="12.75" customHeight="1">
      <c r="O142" s="6"/>
    </row>
    <row r="143" ht="12.75" customHeight="1">
      <c r="O143" s="6"/>
    </row>
    <row r="144" ht="12.75" customHeight="1">
      <c r="O144" s="6"/>
    </row>
    <row r="145" ht="12.75" customHeight="1">
      <c r="O145" s="6"/>
    </row>
    <row r="146" ht="12.75" customHeight="1">
      <c r="O146" s="6"/>
    </row>
    <row r="147" ht="12.75" customHeight="1">
      <c r="O147" s="6"/>
    </row>
    <row r="148" ht="12.75" customHeight="1">
      <c r="O148" s="6"/>
    </row>
    <row r="149" ht="12.75" customHeight="1">
      <c r="O149" s="6"/>
    </row>
    <row r="150" ht="12.75" customHeight="1">
      <c r="O150" s="6"/>
    </row>
    <row r="151" ht="12.75" customHeight="1">
      <c r="O151" s="6"/>
    </row>
    <row r="152" ht="12.75" customHeight="1">
      <c r="O152" s="6"/>
    </row>
    <row r="153" ht="12.75" customHeight="1">
      <c r="O153" s="6"/>
    </row>
    <row r="154" ht="12.75" customHeight="1">
      <c r="O154" s="6"/>
    </row>
    <row r="155" ht="12.75" customHeight="1">
      <c r="O155" s="6"/>
    </row>
    <row r="156" ht="12.75" customHeight="1">
      <c r="O156" s="6"/>
    </row>
    <row r="157" ht="12.75" customHeight="1">
      <c r="O157" s="6"/>
    </row>
    <row r="158" ht="12.75" customHeight="1">
      <c r="O158" s="6"/>
    </row>
    <row r="159" ht="12.75" customHeight="1">
      <c r="O159" s="6"/>
    </row>
    <row r="160" ht="12.75" customHeight="1">
      <c r="O160" s="6"/>
    </row>
    <row r="161" ht="12.75" customHeight="1">
      <c r="O161" s="6"/>
    </row>
    <row r="162" ht="12.75" customHeight="1">
      <c r="O162" s="6"/>
    </row>
    <row r="163" ht="12.75" customHeight="1">
      <c r="O163" s="6"/>
    </row>
    <row r="164" ht="12.75" customHeight="1">
      <c r="O164" s="6"/>
    </row>
    <row r="165" ht="12.75" customHeight="1">
      <c r="O165" s="6"/>
    </row>
    <row r="166" ht="12.75" customHeight="1">
      <c r="O166" s="6"/>
    </row>
    <row r="167" ht="12.75" customHeight="1">
      <c r="O167" s="6"/>
    </row>
    <row r="168" ht="12.75" customHeight="1">
      <c r="O168" s="6"/>
    </row>
    <row r="169" ht="12.75" customHeight="1">
      <c r="O169" s="6"/>
    </row>
    <row r="170" ht="12.75" customHeight="1">
      <c r="O170" s="6"/>
    </row>
    <row r="171" ht="12.75" customHeight="1">
      <c r="O171" s="6"/>
    </row>
    <row r="172" ht="12.75" customHeight="1">
      <c r="O172" s="6"/>
    </row>
    <row r="173" ht="12.75" customHeight="1">
      <c r="O173" s="6"/>
    </row>
    <row r="174" ht="12.75" customHeight="1">
      <c r="O174" s="6"/>
    </row>
    <row r="175" ht="12.75" customHeight="1">
      <c r="O175" s="6"/>
    </row>
    <row r="176" ht="12.75" customHeight="1">
      <c r="O176" s="6"/>
    </row>
    <row r="177" ht="12.75" customHeight="1">
      <c r="O177" s="6"/>
    </row>
    <row r="178" ht="12.75" customHeight="1">
      <c r="O178" s="6"/>
    </row>
    <row r="179" ht="12.75" customHeight="1">
      <c r="O179" s="6"/>
    </row>
    <row r="180" ht="12.75" customHeight="1">
      <c r="O180" s="6"/>
    </row>
    <row r="181" ht="12.75" customHeight="1">
      <c r="O181" s="6"/>
    </row>
    <row r="182" ht="12.75" customHeight="1">
      <c r="O182" s="6"/>
    </row>
    <row r="183" ht="12.75" customHeight="1">
      <c r="O183" s="6"/>
    </row>
    <row r="184" ht="12.75" customHeight="1">
      <c r="O184" s="6"/>
    </row>
    <row r="185" ht="12.75" customHeight="1">
      <c r="O185" s="6"/>
    </row>
    <row r="186" ht="12.75" customHeight="1">
      <c r="O186" s="6"/>
    </row>
    <row r="187" ht="12.75" customHeight="1">
      <c r="O187" s="6"/>
    </row>
    <row r="188" ht="12.75" customHeight="1">
      <c r="O188" s="6"/>
    </row>
    <row r="189" ht="12.75" customHeight="1">
      <c r="O189" s="6"/>
    </row>
    <row r="190" ht="12.75" customHeight="1">
      <c r="O190" s="6"/>
    </row>
    <row r="191" ht="12.75" customHeight="1">
      <c r="O191" s="6"/>
    </row>
    <row r="192" ht="12.75" customHeight="1">
      <c r="O192" s="6"/>
    </row>
    <row r="193" ht="12.75" customHeight="1">
      <c r="O193" s="6"/>
    </row>
    <row r="194" ht="12.75" customHeight="1">
      <c r="O194" s="6"/>
    </row>
    <row r="195" ht="12.75" customHeight="1">
      <c r="O195" s="6"/>
    </row>
    <row r="196" ht="12.75" customHeight="1">
      <c r="O196" s="6"/>
    </row>
    <row r="197" ht="12.75" customHeight="1">
      <c r="O197" s="6"/>
    </row>
    <row r="198" ht="12.75" customHeight="1">
      <c r="O198" s="6"/>
    </row>
    <row r="199" ht="12.75" customHeight="1">
      <c r="O199" s="6"/>
    </row>
    <row r="200" ht="12.75" customHeight="1">
      <c r="O200" s="6"/>
    </row>
    <row r="201" ht="12.75" customHeight="1">
      <c r="O201" s="6"/>
    </row>
    <row r="202" ht="12.75" customHeight="1">
      <c r="O202" s="6"/>
    </row>
    <row r="203" ht="12.75" customHeight="1">
      <c r="O203" s="6"/>
    </row>
    <row r="204" ht="12.75" customHeight="1">
      <c r="O204" s="6"/>
    </row>
    <row r="205" ht="12.75" customHeight="1">
      <c r="O205" s="6"/>
    </row>
    <row r="206" ht="12.75" customHeight="1">
      <c r="O206" s="6"/>
    </row>
    <row r="207" ht="12.75" customHeight="1">
      <c r="O207" s="6"/>
    </row>
    <row r="208" ht="12.75" customHeight="1">
      <c r="O208" s="6"/>
    </row>
    <row r="209" ht="12.75" customHeight="1">
      <c r="O209" s="6"/>
    </row>
    <row r="210" ht="12.75" customHeight="1">
      <c r="O210" s="6"/>
    </row>
    <row r="211" ht="12.75" customHeight="1">
      <c r="O211" s="6"/>
    </row>
    <row r="212" ht="12.75" customHeight="1">
      <c r="O212" s="6"/>
    </row>
    <row r="213" ht="12.75" customHeight="1">
      <c r="O213" s="6"/>
    </row>
    <row r="214" ht="12.75" customHeight="1">
      <c r="O214" s="6"/>
    </row>
    <row r="215" ht="12.75" customHeight="1">
      <c r="O215" s="6"/>
    </row>
    <row r="216" ht="12.75" customHeight="1">
      <c r="O216" s="6"/>
    </row>
    <row r="217" ht="12.75" customHeight="1">
      <c r="O217" s="6"/>
    </row>
    <row r="218" ht="12.75" customHeight="1">
      <c r="O218" s="6"/>
    </row>
    <row r="219" ht="12.75" customHeight="1">
      <c r="O219" s="6"/>
    </row>
    <row r="220" ht="12.75" customHeight="1">
      <c r="O220" s="6"/>
    </row>
    <row r="221" ht="12.75" customHeight="1">
      <c r="O221" s="6"/>
    </row>
    <row r="222" ht="12.75" customHeight="1">
      <c r="O222" s="6"/>
    </row>
    <row r="223" ht="12.75" customHeight="1">
      <c r="O223" s="6"/>
    </row>
    <row r="224" ht="12.75" customHeight="1">
      <c r="O224" s="6"/>
    </row>
    <row r="225" ht="12.75" customHeight="1">
      <c r="O225" s="6"/>
    </row>
    <row r="226" ht="12.75" customHeight="1">
      <c r="O226" s="6"/>
    </row>
    <row r="227" ht="12.75" customHeight="1">
      <c r="O227" s="6"/>
    </row>
    <row r="228" ht="12.75" customHeight="1">
      <c r="O228" s="6"/>
    </row>
    <row r="229" ht="12.75" customHeight="1">
      <c r="O229" s="6"/>
    </row>
    <row r="230" ht="12.75" customHeight="1">
      <c r="O230" s="6"/>
    </row>
    <row r="231" ht="12.75" customHeight="1">
      <c r="O231" s="6"/>
    </row>
    <row r="232" ht="12.75" customHeight="1">
      <c r="O232" s="6"/>
    </row>
    <row r="233" ht="12.75" customHeight="1">
      <c r="O233" s="6"/>
    </row>
    <row r="234" ht="12.75" customHeight="1">
      <c r="O234" s="6"/>
    </row>
    <row r="235" ht="12.75" customHeight="1">
      <c r="O235" s="6"/>
    </row>
    <row r="236" ht="12.75" customHeight="1">
      <c r="O236" s="6"/>
    </row>
    <row r="237" ht="12.75" customHeight="1">
      <c r="O237" s="6"/>
    </row>
    <row r="238" ht="12.75" customHeight="1">
      <c r="O238" s="6"/>
    </row>
    <row r="239" ht="12.75" customHeight="1">
      <c r="O239" s="6"/>
    </row>
    <row r="240" ht="12.75" customHeight="1">
      <c r="O240" s="6"/>
    </row>
    <row r="241" ht="12.75" customHeight="1">
      <c r="O241" s="6"/>
    </row>
    <row r="242" ht="12.75" customHeight="1">
      <c r="O242" s="6"/>
    </row>
    <row r="243" ht="12.75" customHeight="1">
      <c r="O243" s="6"/>
    </row>
    <row r="244" ht="12.75" customHeight="1">
      <c r="O244" s="6"/>
    </row>
    <row r="245" ht="12.75" customHeight="1">
      <c r="O245" s="6"/>
    </row>
    <row r="246" ht="12.75" customHeight="1">
      <c r="O246" s="6"/>
    </row>
    <row r="247" ht="12.75" customHeight="1">
      <c r="O247" s="6"/>
    </row>
    <row r="248" ht="12.75" customHeight="1">
      <c r="O248" s="6"/>
    </row>
    <row r="249" ht="12.75" customHeight="1">
      <c r="O249" s="6"/>
    </row>
    <row r="250" ht="12.75" customHeight="1">
      <c r="O250" s="6"/>
    </row>
    <row r="251" ht="12.75" customHeight="1">
      <c r="O251" s="6"/>
    </row>
    <row r="252" ht="12.75" customHeight="1">
      <c r="O252" s="6"/>
    </row>
    <row r="253" ht="12.75" customHeight="1">
      <c r="O253" s="6"/>
    </row>
    <row r="254" ht="12.75" customHeight="1">
      <c r="O254" s="6"/>
    </row>
    <row r="255" ht="12.75" customHeight="1">
      <c r="O255" s="6"/>
    </row>
    <row r="256" ht="12.75" customHeight="1">
      <c r="O256" s="6"/>
    </row>
    <row r="257" ht="12.75" customHeight="1">
      <c r="O257" s="6"/>
    </row>
    <row r="258" ht="12.75" customHeight="1">
      <c r="O258" s="6"/>
    </row>
    <row r="259" ht="12.75" customHeight="1">
      <c r="O259" s="6"/>
    </row>
    <row r="260" ht="12.75" customHeight="1">
      <c r="O260" s="6"/>
    </row>
    <row r="261" ht="12.75" customHeight="1">
      <c r="O261" s="6"/>
    </row>
    <row r="262" ht="12.75" customHeight="1">
      <c r="O262" s="6"/>
    </row>
    <row r="263" ht="12.75" customHeight="1">
      <c r="O263" s="6"/>
    </row>
    <row r="264" ht="12.75" customHeight="1">
      <c r="O264" s="6"/>
    </row>
    <row r="265" ht="12.75" customHeight="1">
      <c r="O265" s="6"/>
    </row>
    <row r="266" ht="12.75" customHeight="1">
      <c r="O266" s="6"/>
    </row>
    <row r="267" ht="12.75" customHeight="1">
      <c r="O267" s="6"/>
    </row>
    <row r="268" ht="12.75" customHeight="1">
      <c r="O268" s="6"/>
    </row>
    <row r="269" ht="12.75" customHeight="1">
      <c r="O269" s="6"/>
    </row>
    <row r="270" ht="12.75" customHeight="1">
      <c r="O270" s="6"/>
    </row>
    <row r="271" ht="12.75" customHeight="1">
      <c r="O271" s="6"/>
    </row>
    <row r="272" ht="12.75" customHeight="1">
      <c r="O272" s="6"/>
    </row>
    <row r="273" ht="12.75" customHeight="1">
      <c r="O273" s="6"/>
    </row>
    <row r="274" ht="12.75" customHeight="1">
      <c r="O274" s="6"/>
    </row>
    <row r="275" ht="12.75" customHeight="1">
      <c r="O275" s="6"/>
    </row>
    <row r="276" ht="12.75" customHeight="1">
      <c r="O276" s="6"/>
    </row>
    <row r="277" ht="12.75" customHeight="1">
      <c r="O277" s="6"/>
    </row>
    <row r="278" ht="12.75" customHeight="1">
      <c r="O278" s="6"/>
    </row>
    <row r="279" ht="12.75" customHeight="1">
      <c r="O279" s="6"/>
    </row>
    <row r="280" ht="12.75" customHeight="1">
      <c r="O280" s="6"/>
    </row>
    <row r="281" ht="12.75" customHeight="1">
      <c r="O281" s="6"/>
    </row>
    <row r="282" ht="12.75" customHeight="1">
      <c r="O282" s="6"/>
    </row>
    <row r="283" ht="12.75" customHeight="1">
      <c r="O283" s="6"/>
    </row>
    <row r="284" ht="12.75" customHeight="1">
      <c r="O284" s="6"/>
    </row>
    <row r="285" ht="12.75" customHeight="1">
      <c r="O285" s="6"/>
    </row>
    <row r="286" ht="12.75" customHeight="1">
      <c r="O286" s="6"/>
    </row>
    <row r="287" ht="12.75" customHeight="1">
      <c r="O287" s="6"/>
    </row>
    <row r="288" ht="12.75" customHeight="1">
      <c r="O288" s="6"/>
    </row>
    <row r="289" ht="12.75" customHeight="1">
      <c r="O289" s="6"/>
    </row>
    <row r="290" ht="12.75" customHeight="1">
      <c r="O290" s="6"/>
    </row>
    <row r="291" ht="12.75" customHeight="1">
      <c r="O291" s="6"/>
    </row>
    <row r="292" ht="12.75" customHeight="1">
      <c r="O292" s="6"/>
    </row>
    <row r="293" ht="12.75" customHeight="1">
      <c r="O293" s="6"/>
    </row>
    <row r="294" ht="12.75" customHeight="1">
      <c r="O294" s="6"/>
    </row>
    <row r="295" ht="12.75" customHeight="1">
      <c r="O295" s="6"/>
    </row>
    <row r="296" ht="12.75" customHeight="1">
      <c r="O296" s="6"/>
    </row>
    <row r="297" ht="12.75" customHeight="1">
      <c r="O297" s="6"/>
    </row>
    <row r="298" ht="12.75" customHeight="1">
      <c r="O298" s="6"/>
    </row>
    <row r="299" ht="12.75" customHeight="1">
      <c r="O299" s="6"/>
    </row>
    <row r="300" ht="12.75" customHeight="1">
      <c r="O300" s="6"/>
    </row>
    <row r="301" ht="12.75" customHeight="1">
      <c r="O301" s="6"/>
    </row>
    <row r="302" ht="12.75" customHeight="1">
      <c r="O302" s="6"/>
    </row>
    <row r="303" ht="12.75" customHeight="1">
      <c r="O303" s="6"/>
    </row>
    <row r="304" ht="12.75" customHeight="1">
      <c r="O304" s="6"/>
    </row>
    <row r="305" ht="12.75" customHeight="1">
      <c r="O305" s="6"/>
    </row>
    <row r="306" ht="12.75" customHeight="1">
      <c r="O306" s="6"/>
    </row>
    <row r="307" ht="12.75" customHeight="1">
      <c r="O307" s="6"/>
    </row>
    <row r="308" ht="12.75" customHeight="1">
      <c r="O308" s="6"/>
    </row>
    <row r="309" ht="12.75" customHeight="1">
      <c r="O309" s="6"/>
    </row>
    <row r="310" ht="12.75" customHeight="1">
      <c r="O310" s="6"/>
    </row>
    <row r="311" ht="12.75" customHeight="1">
      <c r="O311" s="6"/>
    </row>
    <row r="312" ht="12.75" customHeight="1">
      <c r="O312" s="6"/>
    </row>
    <row r="313" ht="12.75" customHeight="1">
      <c r="O313" s="6"/>
    </row>
    <row r="314" ht="12.75" customHeight="1">
      <c r="O314" s="6"/>
    </row>
    <row r="315" ht="12.75" customHeight="1">
      <c r="O315" s="6"/>
    </row>
    <row r="316" ht="12.75" customHeight="1">
      <c r="O316" s="6"/>
    </row>
    <row r="317" ht="12.75" customHeight="1">
      <c r="O317" s="6"/>
    </row>
    <row r="318" ht="12.75" customHeight="1">
      <c r="O318" s="6"/>
    </row>
    <row r="319" ht="12.75" customHeight="1">
      <c r="O319" s="6"/>
    </row>
    <row r="320" ht="12.75" customHeight="1">
      <c r="O320" s="6"/>
    </row>
    <row r="321" ht="12.75" customHeight="1">
      <c r="O321" s="6"/>
    </row>
    <row r="322" ht="12.75" customHeight="1">
      <c r="O322" s="6"/>
    </row>
    <row r="323" ht="12.75" customHeight="1">
      <c r="O323" s="6"/>
    </row>
    <row r="324" ht="12.75" customHeight="1">
      <c r="O324" s="6"/>
    </row>
    <row r="325" ht="12.75" customHeight="1">
      <c r="O325" s="6"/>
    </row>
    <row r="326" ht="12.75" customHeight="1">
      <c r="O326" s="6"/>
    </row>
    <row r="327" ht="12.75" customHeight="1">
      <c r="O327" s="6"/>
    </row>
    <row r="328" ht="12.75" customHeight="1">
      <c r="O328" s="6"/>
    </row>
    <row r="329" ht="12.75" customHeight="1">
      <c r="O329" s="6"/>
    </row>
    <row r="330" ht="12.75" customHeight="1">
      <c r="O330" s="6"/>
    </row>
    <row r="331" ht="12.75" customHeight="1">
      <c r="O331" s="6"/>
    </row>
    <row r="332" ht="12.75" customHeight="1">
      <c r="O332" s="6"/>
    </row>
    <row r="333" ht="12.75" customHeight="1">
      <c r="O333" s="6"/>
    </row>
    <row r="334" ht="12.75" customHeight="1">
      <c r="O334" s="6"/>
    </row>
    <row r="335" ht="12.75" customHeight="1">
      <c r="O335" s="6"/>
    </row>
    <row r="336" ht="12.75" customHeight="1">
      <c r="O336" s="6"/>
    </row>
    <row r="337" ht="12.75" customHeight="1">
      <c r="O337" s="6"/>
    </row>
    <row r="338" ht="12.75" customHeight="1">
      <c r="O338" s="6"/>
    </row>
    <row r="339" ht="12.75" customHeight="1">
      <c r="O339" s="6"/>
    </row>
    <row r="340" ht="12.75" customHeight="1">
      <c r="O340" s="6"/>
    </row>
    <row r="341" ht="12.75" customHeight="1">
      <c r="O341" s="6"/>
    </row>
    <row r="342" ht="12.75" customHeight="1">
      <c r="O342" s="6"/>
    </row>
    <row r="343" ht="12.75" customHeight="1">
      <c r="O343" s="6"/>
    </row>
    <row r="344" ht="12.75" customHeight="1">
      <c r="O344" s="6"/>
    </row>
    <row r="345" ht="12.75" customHeight="1">
      <c r="O345" s="6"/>
    </row>
    <row r="346" ht="12.75" customHeight="1">
      <c r="O346" s="6"/>
    </row>
    <row r="347" ht="12.75" customHeight="1">
      <c r="O347" s="6"/>
    </row>
    <row r="348" ht="12.75" customHeight="1">
      <c r="O348" s="6"/>
    </row>
    <row r="349" ht="12.75" customHeight="1">
      <c r="O349" s="6"/>
    </row>
    <row r="350" ht="12.75" customHeight="1">
      <c r="O350" s="6"/>
    </row>
    <row r="351" ht="12.75" customHeight="1">
      <c r="O351" s="6"/>
    </row>
    <row r="352" ht="12.75" customHeight="1">
      <c r="O352" s="6"/>
    </row>
    <row r="353" ht="12.75" customHeight="1">
      <c r="O353" s="6"/>
    </row>
    <row r="354" ht="12.75" customHeight="1">
      <c r="O354" s="6"/>
    </row>
    <row r="355" ht="12.75" customHeight="1">
      <c r="O355" s="6"/>
    </row>
    <row r="356" ht="12.75" customHeight="1">
      <c r="O356" s="6"/>
    </row>
    <row r="357" ht="12.75" customHeight="1">
      <c r="O357" s="6"/>
    </row>
    <row r="358" ht="12.75" customHeight="1">
      <c r="O358" s="6"/>
    </row>
    <row r="359" ht="12.75" customHeight="1">
      <c r="O359" s="6"/>
    </row>
    <row r="360" ht="12.75" customHeight="1">
      <c r="O360" s="6"/>
    </row>
    <row r="361" ht="12.75" customHeight="1">
      <c r="O361" s="6"/>
    </row>
    <row r="362" ht="12.75" customHeight="1">
      <c r="O362" s="6"/>
    </row>
    <row r="363" ht="12.75" customHeight="1">
      <c r="O363" s="6"/>
    </row>
    <row r="364" ht="12.75" customHeight="1">
      <c r="O364" s="6"/>
    </row>
    <row r="365" ht="12.75" customHeight="1">
      <c r="O365" s="6"/>
    </row>
    <row r="366" ht="12.75" customHeight="1">
      <c r="O366" s="6"/>
    </row>
    <row r="367" ht="12.75" customHeight="1">
      <c r="O367" s="6"/>
    </row>
    <row r="368" ht="12.75" customHeight="1">
      <c r="O368" s="6"/>
    </row>
    <row r="369" ht="12.75" customHeight="1">
      <c r="O369" s="6"/>
    </row>
    <row r="370" ht="12.75" customHeight="1">
      <c r="O370" s="6"/>
    </row>
    <row r="371" ht="12.75" customHeight="1">
      <c r="O371" s="6"/>
    </row>
    <row r="372" ht="12.75" customHeight="1">
      <c r="O372" s="6"/>
    </row>
    <row r="373" ht="12.75" customHeight="1">
      <c r="O373" s="6"/>
    </row>
    <row r="374" ht="12.75" customHeight="1">
      <c r="O374" s="6"/>
    </row>
    <row r="375" ht="12.75" customHeight="1">
      <c r="O375" s="6"/>
    </row>
    <row r="376" ht="12.75" customHeight="1">
      <c r="O376" s="6"/>
    </row>
    <row r="377" ht="12.75" customHeight="1">
      <c r="O377" s="6"/>
    </row>
    <row r="378" ht="12.75" customHeight="1">
      <c r="O378" s="6"/>
    </row>
    <row r="379" ht="12.75" customHeight="1">
      <c r="O379" s="6"/>
    </row>
    <row r="380" ht="12.75" customHeight="1">
      <c r="O380" s="6"/>
    </row>
    <row r="381" ht="12.75" customHeight="1">
      <c r="O381" s="6"/>
    </row>
    <row r="382" ht="12.75" customHeight="1">
      <c r="O382" s="6"/>
    </row>
    <row r="383" ht="12.75" customHeight="1">
      <c r="O383" s="6"/>
    </row>
    <row r="384" ht="12.75" customHeight="1">
      <c r="O384" s="6"/>
    </row>
    <row r="385" ht="12.75" customHeight="1">
      <c r="O385" s="6"/>
    </row>
    <row r="386" ht="12.75" customHeight="1">
      <c r="O386" s="6"/>
    </row>
    <row r="387" ht="12.75" customHeight="1">
      <c r="O387" s="6"/>
    </row>
    <row r="388" ht="12.75" customHeight="1">
      <c r="O388" s="6"/>
    </row>
    <row r="389" ht="12.75" customHeight="1">
      <c r="O389" s="6"/>
    </row>
    <row r="390" ht="12.75" customHeight="1">
      <c r="O390" s="6"/>
    </row>
    <row r="391" ht="12.75" customHeight="1">
      <c r="O391" s="6"/>
    </row>
    <row r="392" ht="12.75" customHeight="1">
      <c r="O392" s="6"/>
    </row>
    <row r="393" ht="12.75" customHeight="1">
      <c r="O393" s="6"/>
    </row>
    <row r="394" ht="12.75" customHeight="1">
      <c r="O394" s="6"/>
    </row>
    <row r="395" ht="12.75" customHeight="1">
      <c r="O395" s="6"/>
    </row>
    <row r="396" ht="12.75" customHeight="1">
      <c r="O396" s="6"/>
    </row>
    <row r="397" ht="12.75" customHeight="1">
      <c r="O397" s="6"/>
    </row>
    <row r="398" ht="12.75" customHeight="1">
      <c r="O398" s="6"/>
    </row>
    <row r="399" ht="12.75" customHeight="1">
      <c r="O399" s="6"/>
    </row>
    <row r="400" ht="12.75" customHeight="1">
      <c r="O400" s="6"/>
    </row>
    <row r="401" ht="12.75" customHeight="1">
      <c r="O401" s="6"/>
    </row>
    <row r="402" ht="12.75" customHeight="1">
      <c r="O402" s="6"/>
    </row>
    <row r="403" ht="12.75" customHeight="1">
      <c r="O403" s="6"/>
    </row>
    <row r="404" ht="12.75" customHeight="1">
      <c r="O404" s="6"/>
    </row>
    <row r="405" ht="12.75" customHeight="1">
      <c r="O405" s="6"/>
    </row>
    <row r="406" ht="12.75" customHeight="1">
      <c r="O406" s="6"/>
    </row>
    <row r="407" ht="12.75" customHeight="1">
      <c r="O407" s="6"/>
    </row>
    <row r="408" ht="12.75" customHeight="1">
      <c r="O408" s="6"/>
    </row>
    <row r="409" ht="12.75" customHeight="1">
      <c r="O409" s="6"/>
    </row>
    <row r="410" ht="12.75" customHeight="1">
      <c r="O410" s="6"/>
    </row>
    <row r="411" ht="12.75" customHeight="1">
      <c r="O411" s="6"/>
    </row>
    <row r="412" ht="12.75" customHeight="1">
      <c r="O412" s="6"/>
    </row>
    <row r="413" ht="12.75" customHeight="1">
      <c r="O413" s="6"/>
    </row>
    <row r="414" ht="12.75" customHeight="1">
      <c r="O414" s="6"/>
    </row>
    <row r="415" ht="12.75" customHeight="1">
      <c r="O415" s="6"/>
    </row>
    <row r="416" ht="12.75" customHeight="1">
      <c r="O416" s="6"/>
    </row>
    <row r="417" ht="12.75" customHeight="1">
      <c r="O417" s="6"/>
    </row>
    <row r="418" ht="12.75" customHeight="1">
      <c r="O418" s="6"/>
    </row>
    <row r="419" ht="12.75" customHeight="1">
      <c r="O419" s="6"/>
    </row>
    <row r="420" ht="12.75" customHeight="1">
      <c r="O420" s="6"/>
    </row>
    <row r="421" ht="12.75" customHeight="1">
      <c r="O421" s="6"/>
    </row>
    <row r="422" ht="12.75" customHeight="1">
      <c r="O422" s="6"/>
    </row>
    <row r="423" ht="12.75" customHeight="1">
      <c r="O423" s="6"/>
    </row>
    <row r="424" ht="12.75" customHeight="1">
      <c r="O424" s="6"/>
    </row>
    <row r="425" ht="12.75" customHeight="1">
      <c r="O425" s="6"/>
    </row>
    <row r="426" ht="12.75" customHeight="1">
      <c r="O426" s="6"/>
    </row>
    <row r="427" ht="12.75" customHeight="1">
      <c r="O427" s="6"/>
    </row>
    <row r="428" ht="12.75" customHeight="1">
      <c r="O428" s="6"/>
    </row>
    <row r="429" ht="12.75" customHeight="1">
      <c r="O429" s="6"/>
    </row>
    <row r="430" ht="12.75" customHeight="1">
      <c r="O430" s="6"/>
    </row>
    <row r="431" ht="12.75" customHeight="1">
      <c r="O431" s="6"/>
    </row>
    <row r="432" ht="12.75" customHeight="1">
      <c r="O432" s="6"/>
    </row>
    <row r="433" ht="12.75" customHeight="1">
      <c r="O433" s="6"/>
    </row>
    <row r="434" ht="12.75" customHeight="1">
      <c r="O434" s="6"/>
    </row>
    <row r="435" ht="12.75" customHeight="1">
      <c r="O435" s="6"/>
    </row>
    <row r="436" ht="12.75" customHeight="1">
      <c r="O436" s="6"/>
    </row>
    <row r="437" ht="12.75" customHeight="1">
      <c r="O437" s="6"/>
    </row>
    <row r="438" ht="12.75" customHeight="1">
      <c r="O438" s="6"/>
    </row>
    <row r="439" ht="12.75" customHeight="1">
      <c r="O439" s="6"/>
    </row>
    <row r="440" ht="12.75" customHeight="1">
      <c r="O440" s="6"/>
    </row>
    <row r="441" ht="12.75" customHeight="1">
      <c r="O441" s="6"/>
    </row>
    <row r="442" ht="12.75" customHeight="1">
      <c r="O442" s="6"/>
    </row>
    <row r="443" ht="12.75" customHeight="1">
      <c r="O443" s="6"/>
    </row>
    <row r="444" ht="12.75" customHeight="1">
      <c r="O444" s="6"/>
    </row>
    <row r="445" ht="12.75" customHeight="1">
      <c r="O445" s="6"/>
    </row>
    <row r="446" ht="12.75" customHeight="1">
      <c r="O446" s="6"/>
    </row>
    <row r="447" ht="12.75" customHeight="1">
      <c r="O447" s="6"/>
    </row>
    <row r="448" ht="12.75" customHeight="1">
      <c r="O448" s="6"/>
    </row>
    <row r="449" ht="12.75" customHeight="1">
      <c r="O449" s="6"/>
    </row>
    <row r="450" ht="12.75" customHeight="1">
      <c r="O450" s="6"/>
    </row>
    <row r="451" ht="12.75" customHeight="1">
      <c r="O451" s="6"/>
    </row>
    <row r="452" ht="12.75" customHeight="1">
      <c r="O452" s="6"/>
    </row>
    <row r="453" ht="12.75" customHeight="1">
      <c r="O453" s="6"/>
    </row>
    <row r="454" ht="12.75" customHeight="1">
      <c r="O454" s="6"/>
    </row>
    <row r="455" ht="12.75" customHeight="1">
      <c r="O455" s="6"/>
    </row>
    <row r="456" ht="12.75" customHeight="1">
      <c r="O456" s="6"/>
    </row>
    <row r="457" ht="12.75" customHeight="1">
      <c r="O457" s="6"/>
    </row>
    <row r="458" ht="12.75" customHeight="1">
      <c r="O458" s="6"/>
    </row>
    <row r="459" ht="12.75" customHeight="1">
      <c r="O459" s="6"/>
    </row>
    <row r="460" ht="12.75" customHeight="1">
      <c r="O460" s="6"/>
    </row>
    <row r="461" ht="12.75" customHeight="1">
      <c r="O461" s="6"/>
    </row>
    <row r="462" ht="12.75" customHeight="1">
      <c r="O462" s="6"/>
    </row>
    <row r="463" ht="12.75" customHeight="1">
      <c r="O463" s="6"/>
    </row>
    <row r="464" ht="12.75" customHeight="1">
      <c r="O464" s="6"/>
    </row>
    <row r="465" ht="12.75" customHeight="1">
      <c r="O465" s="6"/>
    </row>
    <row r="466" ht="12.75" customHeight="1">
      <c r="O466" s="6"/>
    </row>
    <row r="467" ht="12.75" customHeight="1">
      <c r="O467" s="6"/>
    </row>
    <row r="468" ht="12.75" customHeight="1">
      <c r="O468" s="6"/>
    </row>
    <row r="469" ht="12.75" customHeight="1">
      <c r="O469" s="6"/>
    </row>
    <row r="470" ht="12.75" customHeight="1">
      <c r="O470" s="6"/>
    </row>
    <row r="471" ht="12.75" customHeight="1">
      <c r="O471" s="6"/>
    </row>
    <row r="472" ht="12.75" customHeight="1">
      <c r="O472" s="6"/>
    </row>
    <row r="473" ht="12.75" customHeight="1">
      <c r="O473" s="6"/>
    </row>
    <row r="474" ht="12.75" customHeight="1">
      <c r="O474" s="6"/>
    </row>
    <row r="475" ht="12.75" customHeight="1">
      <c r="O475" s="6"/>
    </row>
    <row r="476" ht="12.75" customHeight="1">
      <c r="O476" s="6"/>
    </row>
    <row r="477" ht="12.75" customHeight="1">
      <c r="O477" s="6"/>
    </row>
    <row r="478" ht="12.75" customHeight="1">
      <c r="O478" s="6"/>
    </row>
    <row r="479" ht="12.75" customHeight="1">
      <c r="O479" s="6"/>
    </row>
    <row r="480" ht="12.75" customHeight="1">
      <c r="O480" s="6"/>
    </row>
    <row r="481" ht="12.75" customHeight="1">
      <c r="O481" s="6"/>
    </row>
    <row r="482" ht="12.75" customHeight="1">
      <c r="O482" s="6"/>
    </row>
    <row r="483" ht="12.75" customHeight="1">
      <c r="O483" s="6"/>
    </row>
    <row r="484" ht="12.75" customHeight="1">
      <c r="O484" s="6"/>
    </row>
    <row r="485" ht="12.75" customHeight="1">
      <c r="O485" s="6"/>
    </row>
    <row r="486" ht="12.75" customHeight="1">
      <c r="O486" s="6"/>
    </row>
    <row r="487" ht="12.75" customHeight="1">
      <c r="O487" s="6"/>
    </row>
    <row r="488" ht="12.75" customHeight="1">
      <c r="O488" s="6"/>
    </row>
    <row r="489" ht="12.75" customHeight="1">
      <c r="O489" s="6"/>
    </row>
    <row r="490" ht="12.75" customHeight="1">
      <c r="O490" s="6"/>
    </row>
    <row r="491" ht="12.75" customHeight="1">
      <c r="O491" s="6"/>
    </row>
    <row r="492" ht="12.75" customHeight="1">
      <c r="O492" s="6"/>
    </row>
    <row r="493" ht="12.75" customHeight="1">
      <c r="O493" s="6"/>
    </row>
    <row r="494" ht="12.75" customHeight="1">
      <c r="O494" s="6"/>
    </row>
    <row r="495" ht="12.75" customHeight="1">
      <c r="O495" s="6"/>
    </row>
    <row r="496" ht="12.75" customHeight="1">
      <c r="O496" s="6"/>
    </row>
    <row r="497" ht="12.75" customHeight="1">
      <c r="O497" s="6"/>
    </row>
    <row r="498" ht="12.75" customHeight="1">
      <c r="O498" s="6"/>
    </row>
    <row r="499" ht="12.75" customHeight="1">
      <c r="O499" s="6"/>
    </row>
    <row r="500" ht="12.75" customHeight="1">
      <c r="O500" s="6"/>
    </row>
    <row r="501" ht="12.75" customHeight="1">
      <c r="O501" s="6"/>
    </row>
    <row r="502" ht="12.75" customHeight="1">
      <c r="O502" s="6"/>
    </row>
    <row r="503" ht="12.75" customHeight="1">
      <c r="O503" s="6"/>
    </row>
    <row r="504" ht="12.75" customHeight="1">
      <c r="O504" s="6"/>
    </row>
    <row r="505" ht="12.75" customHeight="1">
      <c r="O505" s="6"/>
    </row>
    <row r="506" ht="12.75" customHeight="1">
      <c r="O506" s="6"/>
    </row>
    <row r="507" ht="12.75" customHeight="1">
      <c r="O507" s="6"/>
    </row>
    <row r="508" ht="12.75" customHeight="1">
      <c r="O508" s="6"/>
    </row>
    <row r="509" ht="12.75" customHeight="1">
      <c r="O509" s="6"/>
    </row>
    <row r="510" ht="12.75" customHeight="1">
      <c r="O510" s="6"/>
    </row>
    <row r="511" ht="12.75" customHeight="1">
      <c r="O511" s="6"/>
    </row>
    <row r="512" ht="12.75" customHeight="1">
      <c r="O512" s="6"/>
    </row>
    <row r="513" ht="12.75" customHeight="1">
      <c r="O513" s="6"/>
    </row>
    <row r="514" ht="12.75" customHeight="1">
      <c r="O514" s="6"/>
    </row>
    <row r="515" ht="12.75" customHeight="1">
      <c r="O515" s="6"/>
    </row>
    <row r="516" ht="12.75" customHeight="1">
      <c r="O516" s="6"/>
    </row>
    <row r="517" ht="12.75" customHeight="1">
      <c r="O517" s="6"/>
    </row>
    <row r="518" ht="12.75" customHeight="1">
      <c r="O518" s="6"/>
    </row>
    <row r="519" ht="12.75" customHeight="1">
      <c r="O519" s="6"/>
    </row>
    <row r="520" ht="12.75" customHeight="1">
      <c r="O520" s="6"/>
    </row>
    <row r="521" ht="12.75" customHeight="1">
      <c r="O521" s="6"/>
    </row>
    <row r="522" ht="12.75" customHeight="1">
      <c r="O522" s="6"/>
    </row>
    <row r="523" ht="12.75" customHeight="1">
      <c r="O523" s="6"/>
    </row>
    <row r="524" ht="12.75" customHeight="1">
      <c r="O524" s="6"/>
    </row>
    <row r="525" ht="12.75" customHeight="1">
      <c r="O525" s="6"/>
    </row>
    <row r="526" ht="12.75" customHeight="1">
      <c r="O526" s="6"/>
    </row>
    <row r="527" ht="12.75" customHeight="1">
      <c r="O527" s="6"/>
    </row>
    <row r="528" ht="12.75" customHeight="1">
      <c r="O528" s="6"/>
    </row>
    <row r="529" ht="12.75" customHeight="1">
      <c r="O529" s="6"/>
    </row>
    <row r="530" ht="12.75" customHeight="1">
      <c r="O530" s="6"/>
    </row>
    <row r="531" ht="12.75" customHeight="1">
      <c r="O531" s="6"/>
    </row>
    <row r="532" ht="12.75" customHeight="1">
      <c r="O532" s="6"/>
    </row>
    <row r="533" ht="12.75" customHeight="1">
      <c r="O533" s="6"/>
    </row>
    <row r="534" ht="12.75" customHeight="1">
      <c r="O534" s="6"/>
    </row>
    <row r="535" ht="12.75" customHeight="1">
      <c r="O535" s="6"/>
    </row>
    <row r="536" ht="12.75" customHeight="1">
      <c r="O536" s="6"/>
    </row>
    <row r="537" ht="12.75" customHeight="1">
      <c r="O537" s="6"/>
    </row>
    <row r="538" ht="12.75" customHeight="1">
      <c r="O538" s="6"/>
    </row>
    <row r="539" ht="12.75" customHeight="1">
      <c r="O539" s="6"/>
    </row>
    <row r="540" ht="12.75" customHeight="1">
      <c r="O540" s="6"/>
    </row>
    <row r="541" ht="12.75" customHeight="1">
      <c r="O541" s="6"/>
    </row>
    <row r="542" ht="12.75" customHeight="1">
      <c r="O542" s="6"/>
    </row>
    <row r="543" ht="12.75" customHeight="1">
      <c r="O543" s="6"/>
    </row>
    <row r="544" ht="12.75" customHeight="1">
      <c r="O544" s="6"/>
    </row>
    <row r="545" ht="12.75" customHeight="1">
      <c r="O545" s="6"/>
    </row>
    <row r="546" ht="12.75" customHeight="1">
      <c r="O546" s="6"/>
    </row>
    <row r="547" ht="12.75" customHeight="1">
      <c r="O547" s="6"/>
    </row>
    <row r="548" ht="12.75" customHeight="1">
      <c r="O548" s="6"/>
    </row>
    <row r="549" ht="12.75" customHeight="1">
      <c r="O549" s="6"/>
    </row>
    <row r="550" ht="12.75" customHeight="1">
      <c r="O550" s="6"/>
    </row>
    <row r="551" ht="12.75" customHeight="1">
      <c r="O551" s="6"/>
    </row>
    <row r="552" ht="12.75" customHeight="1">
      <c r="O552" s="6"/>
    </row>
    <row r="553" ht="12.75" customHeight="1">
      <c r="O553" s="6"/>
    </row>
    <row r="554" ht="12.75" customHeight="1">
      <c r="O554" s="6"/>
    </row>
    <row r="555" ht="12.75" customHeight="1">
      <c r="O555" s="6"/>
    </row>
    <row r="556" ht="12.75" customHeight="1">
      <c r="O556" s="6"/>
    </row>
    <row r="557" ht="12.75" customHeight="1">
      <c r="O557" s="6"/>
    </row>
    <row r="558" ht="12.75" customHeight="1">
      <c r="O558" s="6"/>
    </row>
    <row r="559" ht="12.75" customHeight="1">
      <c r="O559" s="6"/>
    </row>
    <row r="560" ht="12.75" customHeight="1">
      <c r="O560" s="6"/>
    </row>
    <row r="561" ht="12.75" customHeight="1">
      <c r="O561" s="6"/>
    </row>
    <row r="562" ht="12.75" customHeight="1">
      <c r="O562" s="6"/>
    </row>
    <row r="563" ht="12.75" customHeight="1">
      <c r="O563" s="6"/>
    </row>
    <row r="564" ht="12.75" customHeight="1">
      <c r="O564" s="6"/>
    </row>
    <row r="565" ht="12.75" customHeight="1">
      <c r="O565" s="6"/>
    </row>
    <row r="566" ht="12.75" customHeight="1">
      <c r="O566" s="6"/>
    </row>
    <row r="567" ht="12.75" customHeight="1">
      <c r="O567" s="6"/>
    </row>
    <row r="568" ht="12.75" customHeight="1">
      <c r="O568" s="6"/>
    </row>
    <row r="569" ht="12.75" customHeight="1">
      <c r="O569" s="6"/>
    </row>
    <row r="570" ht="12.75" customHeight="1">
      <c r="O570" s="6"/>
    </row>
    <row r="571" ht="12.75" customHeight="1">
      <c r="O571" s="6"/>
    </row>
    <row r="572" ht="12.75" customHeight="1">
      <c r="O572" s="6"/>
    </row>
    <row r="573" ht="12.75" customHeight="1">
      <c r="O573" s="6"/>
    </row>
    <row r="574" ht="12.75" customHeight="1">
      <c r="O574" s="6"/>
    </row>
    <row r="575" ht="12.75" customHeight="1">
      <c r="O575" s="6"/>
    </row>
    <row r="576" ht="12.75" customHeight="1">
      <c r="O576" s="6"/>
    </row>
    <row r="577" ht="12.75" customHeight="1">
      <c r="O577" s="6"/>
    </row>
    <row r="578" ht="12.75" customHeight="1">
      <c r="O578" s="6"/>
    </row>
    <row r="579" ht="12.75" customHeight="1">
      <c r="O579" s="6"/>
    </row>
    <row r="580" ht="12.75" customHeight="1">
      <c r="O580" s="6"/>
    </row>
    <row r="581" ht="12.75" customHeight="1">
      <c r="O581" s="6"/>
    </row>
    <row r="582" ht="12.75" customHeight="1">
      <c r="O582" s="6"/>
    </row>
    <row r="583" ht="12.75" customHeight="1">
      <c r="O583" s="6"/>
    </row>
    <row r="584" ht="12.75" customHeight="1">
      <c r="O584" s="6"/>
    </row>
    <row r="585" ht="12.75" customHeight="1">
      <c r="O585" s="6"/>
    </row>
    <row r="586" ht="12.75" customHeight="1">
      <c r="O586" s="6"/>
    </row>
    <row r="587" ht="12.75" customHeight="1">
      <c r="O587" s="6"/>
    </row>
    <row r="588" ht="12.75" customHeight="1">
      <c r="O588" s="6"/>
    </row>
    <row r="589" ht="12.75" customHeight="1">
      <c r="O589" s="6"/>
    </row>
    <row r="590" ht="12.75" customHeight="1">
      <c r="O590" s="6"/>
    </row>
    <row r="591" ht="12.75" customHeight="1">
      <c r="O591" s="6"/>
    </row>
    <row r="592" ht="12.75" customHeight="1">
      <c r="O592" s="6"/>
    </row>
    <row r="593" ht="12.75" customHeight="1">
      <c r="O593" s="6"/>
    </row>
    <row r="594" ht="12.75" customHeight="1">
      <c r="O594" s="6"/>
    </row>
    <row r="595" ht="12.75" customHeight="1">
      <c r="O595" s="6"/>
    </row>
    <row r="596" ht="12.75" customHeight="1">
      <c r="O596" s="6"/>
    </row>
    <row r="597" ht="12.75" customHeight="1">
      <c r="O597" s="6"/>
    </row>
    <row r="598" ht="12.75" customHeight="1">
      <c r="O598" s="6"/>
    </row>
    <row r="599" ht="12.75" customHeight="1">
      <c r="O599" s="6"/>
    </row>
    <row r="600" ht="12.75" customHeight="1">
      <c r="O600" s="6"/>
    </row>
    <row r="601" ht="12.75" customHeight="1">
      <c r="O601" s="6"/>
    </row>
    <row r="602" ht="12.75" customHeight="1">
      <c r="O602" s="6"/>
    </row>
    <row r="603" ht="12.75" customHeight="1">
      <c r="O603" s="6"/>
    </row>
    <row r="604" ht="12.75" customHeight="1">
      <c r="O604" s="6"/>
    </row>
    <row r="605" ht="12.75" customHeight="1">
      <c r="O605" s="6"/>
    </row>
    <row r="606" ht="12.75" customHeight="1">
      <c r="O606" s="6"/>
    </row>
    <row r="607" ht="12.75" customHeight="1">
      <c r="O607" s="6"/>
    </row>
    <row r="608" ht="12.75" customHeight="1">
      <c r="O608" s="6"/>
    </row>
    <row r="609" ht="12.75" customHeight="1">
      <c r="O609" s="6"/>
    </row>
    <row r="610" ht="12.75" customHeight="1">
      <c r="O610" s="6"/>
    </row>
    <row r="611" ht="12.75" customHeight="1">
      <c r="O611" s="6"/>
    </row>
    <row r="612" ht="12.75" customHeight="1">
      <c r="O612" s="6"/>
    </row>
    <row r="613" ht="12.75" customHeight="1">
      <c r="O613" s="6"/>
    </row>
    <row r="614" ht="12.75" customHeight="1">
      <c r="O614" s="6"/>
    </row>
    <row r="615" ht="12.75" customHeight="1">
      <c r="O615" s="6"/>
    </row>
    <row r="616" ht="12.75" customHeight="1">
      <c r="O616" s="6"/>
    </row>
    <row r="617" ht="12.75" customHeight="1">
      <c r="O617" s="6"/>
    </row>
    <row r="618" ht="12.75" customHeight="1">
      <c r="O618" s="6"/>
    </row>
    <row r="619" ht="12.75" customHeight="1">
      <c r="O619" s="6"/>
    </row>
    <row r="620" ht="12.75" customHeight="1">
      <c r="O620" s="6"/>
    </row>
    <row r="621" ht="12.75" customHeight="1">
      <c r="O621" s="6"/>
    </row>
    <row r="622" ht="12.75" customHeight="1">
      <c r="O622" s="6"/>
    </row>
    <row r="623" ht="12.75" customHeight="1">
      <c r="O623" s="6"/>
    </row>
    <row r="624" ht="12.75" customHeight="1">
      <c r="O624" s="6"/>
    </row>
    <row r="625" ht="12.75" customHeight="1">
      <c r="O625" s="6"/>
    </row>
    <row r="626" ht="12.75" customHeight="1">
      <c r="O626" s="6"/>
    </row>
    <row r="627" ht="12.75" customHeight="1">
      <c r="O627" s="6"/>
    </row>
    <row r="628" ht="12.75" customHeight="1">
      <c r="O628" s="6"/>
    </row>
    <row r="629" ht="12.75" customHeight="1">
      <c r="O629" s="6"/>
    </row>
    <row r="630" ht="12.75" customHeight="1">
      <c r="O630" s="6"/>
    </row>
    <row r="631" ht="12.75" customHeight="1">
      <c r="O631" s="6"/>
    </row>
    <row r="632" ht="12.75" customHeight="1">
      <c r="O632" s="6"/>
    </row>
    <row r="633" ht="12.75" customHeight="1">
      <c r="O633" s="6"/>
    </row>
    <row r="634" ht="12.75" customHeight="1">
      <c r="O634" s="6"/>
    </row>
    <row r="635" ht="12.75" customHeight="1">
      <c r="O635" s="6"/>
    </row>
    <row r="636" ht="12.75" customHeight="1">
      <c r="O636" s="6"/>
    </row>
    <row r="637" ht="12.75" customHeight="1">
      <c r="O637" s="6"/>
    </row>
    <row r="638" ht="12.75" customHeight="1">
      <c r="O638" s="6"/>
    </row>
    <row r="639" ht="12.75" customHeight="1">
      <c r="O639" s="6"/>
    </row>
    <row r="640" ht="12.75" customHeight="1">
      <c r="O640" s="6"/>
    </row>
    <row r="641" ht="12.75" customHeight="1">
      <c r="O641" s="6"/>
    </row>
    <row r="642" ht="12.75" customHeight="1">
      <c r="O642" s="6"/>
    </row>
    <row r="643" ht="12.75" customHeight="1">
      <c r="O643" s="6"/>
    </row>
    <row r="644" ht="12.75" customHeight="1">
      <c r="O644" s="6"/>
    </row>
    <row r="645" ht="12.75" customHeight="1">
      <c r="O645" s="6"/>
    </row>
    <row r="646" ht="12.75" customHeight="1">
      <c r="O646" s="6"/>
    </row>
    <row r="647" ht="12.75" customHeight="1">
      <c r="O647" s="6"/>
    </row>
    <row r="648" ht="12.75" customHeight="1">
      <c r="O648" s="6"/>
    </row>
    <row r="649" ht="12.75" customHeight="1">
      <c r="O649" s="6"/>
    </row>
    <row r="650" ht="12.75" customHeight="1">
      <c r="O650" s="6"/>
    </row>
    <row r="651" ht="12.75" customHeight="1">
      <c r="O651" s="6"/>
    </row>
    <row r="652" ht="12.75" customHeight="1">
      <c r="O652" s="6"/>
    </row>
    <row r="653" ht="12.75" customHeight="1">
      <c r="O653" s="6"/>
    </row>
    <row r="654" ht="12.75" customHeight="1">
      <c r="O654" s="6"/>
    </row>
    <row r="655" ht="12.75" customHeight="1">
      <c r="O655" s="6"/>
    </row>
    <row r="656" ht="12.75" customHeight="1">
      <c r="O656" s="6"/>
    </row>
    <row r="657" ht="12.75" customHeight="1">
      <c r="O657" s="6"/>
    </row>
    <row r="658" ht="12.75" customHeight="1">
      <c r="O658" s="6"/>
    </row>
    <row r="659" ht="12.75" customHeight="1">
      <c r="O659" s="6"/>
    </row>
    <row r="660" ht="12.75" customHeight="1">
      <c r="O660" s="6"/>
    </row>
    <row r="661" ht="12.75" customHeight="1">
      <c r="O661" s="6"/>
    </row>
    <row r="662" ht="12.75" customHeight="1">
      <c r="O662" s="6"/>
    </row>
    <row r="663" ht="12.75" customHeight="1">
      <c r="O663" s="6"/>
    </row>
    <row r="664" ht="12.75" customHeight="1">
      <c r="O664" s="6"/>
    </row>
    <row r="665" ht="12.75" customHeight="1">
      <c r="O665" s="6"/>
    </row>
    <row r="666" ht="12.75" customHeight="1">
      <c r="O666" s="6"/>
    </row>
    <row r="667" ht="12.75" customHeight="1">
      <c r="O667" s="6"/>
    </row>
    <row r="668" ht="12.75" customHeight="1">
      <c r="O668" s="6"/>
    </row>
    <row r="669" ht="12.75" customHeight="1">
      <c r="O669" s="6"/>
    </row>
    <row r="670" ht="12.75" customHeight="1">
      <c r="O670" s="6"/>
    </row>
    <row r="671" ht="12.75" customHeight="1">
      <c r="O671" s="6"/>
    </row>
    <row r="672" ht="12.75" customHeight="1">
      <c r="O672" s="6"/>
    </row>
    <row r="673" ht="12.75" customHeight="1">
      <c r="O673" s="6"/>
    </row>
    <row r="674" ht="12.75" customHeight="1">
      <c r="O674" s="6"/>
    </row>
    <row r="675" ht="12.75" customHeight="1">
      <c r="O675" s="6"/>
    </row>
    <row r="676" ht="12.75" customHeight="1">
      <c r="O676" s="6"/>
    </row>
    <row r="677" ht="12.75" customHeight="1">
      <c r="O677" s="6"/>
    </row>
    <row r="678" ht="12.75" customHeight="1">
      <c r="O678" s="6"/>
    </row>
    <row r="679" ht="12.75" customHeight="1">
      <c r="O679" s="6"/>
    </row>
    <row r="680" ht="12.75" customHeight="1">
      <c r="O680" s="6"/>
    </row>
    <row r="681" ht="12.75" customHeight="1">
      <c r="O681" s="6"/>
    </row>
    <row r="682" ht="12.75" customHeight="1">
      <c r="O682" s="6"/>
    </row>
    <row r="683" ht="12.75" customHeight="1">
      <c r="O683" s="6"/>
    </row>
    <row r="684" ht="12.75" customHeight="1">
      <c r="O684" s="6"/>
    </row>
    <row r="685" ht="12.75" customHeight="1">
      <c r="O685" s="6"/>
    </row>
    <row r="686" ht="12.75" customHeight="1">
      <c r="O686" s="6"/>
    </row>
    <row r="687" ht="12.75" customHeight="1">
      <c r="O687" s="6"/>
    </row>
    <row r="688" ht="12.75" customHeight="1">
      <c r="O688" s="6"/>
    </row>
    <row r="689" ht="12.75" customHeight="1">
      <c r="O689" s="6"/>
    </row>
    <row r="690" ht="12.75" customHeight="1">
      <c r="O690" s="6"/>
    </row>
    <row r="691" ht="12.75" customHeight="1">
      <c r="O691" s="6"/>
    </row>
    <row r="692" ht="12.75" customHeight="1">
      <c r="O692" s="6"/>
    </row>
    <row r="693" ht="12.75" customHeight="1">
      <c r="O693" s="6"/>
    </row>
    <row r="694" ht="12.75" customHeight="1">
      <c r="O694" s="6"/>
    </row>
    <row r="695" ht="12.75" customHeight="1">
      <c r="O695" s="6"/>
    </row>
    <row r="696" ht="12.75" customHeight="1">
      <c r="O696" s="6"/>
    </row>
    <row r="697" ht="12.75" customHeight="1">
      <c r="O697" s="6"/>
    </row>
    <row r="698" ht="12.75" customHeight="1">
      <c r="O698" s="6"/>
    </row>
    <row r="699" ht="12.75" customHeight="1">
      <c r="O699" s="6"/>
    </row>
    <row r="700" ht="12.75" customHeight="1">
      <c r="O700" s="6"/>
    </row>
    <row r="701" ht="12.75" customHeight="1">
      <c r="O701" s="6"/>
    </row>
    <row r="702" ht="12.75" customHeight="1">
      <c r="O702" s="6"/>
    </row>
    <row r="703" ht="12.75" customHeight="1">
      <c r="O703" s="6"/>
    </row>
    <row r="704" ht="12.75" customHeight="1">
      <c r="O704" s="6"/>
    </row>
    <row r="705" ht="12.75" customHeight="1">
      <c r="O705" s="6"/>
    </row>
    <row r="706" ht="12.75" customHeight="1">
      <c r="O706" s="6"/>
    </row>
    <row r="707" ht="12.75" customHeight="1">
      <c r="O707" s="6"/>
    </row>
    <row r="708" ht="12.75" customHeight="1">
      <c r="O708" s="6"/>
    </row>
    <row r="709" ht="12.75" customHeight="1">
      <c r="O709" s="6"/>
    </row>
    <row r="710" ht="12.75" customHeight="1">
      <c r="O710" s="6"/>
    </row>
    <row r="711" ht="12.75" customHeight="1">
      <c r="O711" s="6"/>
    </row>
    <row r="712" ht="12.75" customHeight="1">
      <c r="O712" s="6"/>
    </row>
    <row r="713" ht="12.75" customHeight="1">
      <c r="O713" s="6"/>
    </row>
    <row r="714" ht="12.75" customHeight="1">
      <c r="O714" s="6"/>
    </row>
    <row r="715" ht="12.75" customHeight="1">
      <c r="O715" s="6"/>
    </row>
    <row r="716" ht="12.75" customHeight="1">
      <c r="O716" s="6"/>
    </row>
    <row r="717" ht="12.75" customHeight="1">
      <c r="O717" s="6"/>
    </row>
    <row r="718" ht="12.75" customHeight="1">
      <c r="O718" s="6"/>
    </row>
    <row r="719" ht="12.75" customHeight="1">
      <c r="O719" s="6"/>
    </row>
    <row r="720" ht="12.75" customHeight="1">
      <c r="O720" s="6"/>
    </row>
    <row r="721" ht="12.75" customHeight="1">
      <c r="O721" s="6"/>
    </row>
    <row r="722" ht="12.75" customHeight="1">
      <c r="O722" s="6"/>
    </row>
    <row r="723" ht="12.75" customHeight="1">
      <c r="O723" s="6"/>
    </row>
    <row r="724" ht="12.75" customHeight="1">
      <c r="O724" s="6"/>
    </row>
    <row r="725" ht="12.75" customHeight="1">
      <c r="O725" s="6"/>
    </row>
    <row r="726" ht="12.75" customHeight="1">
      <c r="O726" s="6"/>
    </row>
    <row r="727" ht="12.75" customHeight="1">
      <c r="O727" s="6"/>
    </row>
    <row r="728" ht="12.75" customHeight="1">
      <c r="O728" s="6"/>
    </row>
    <row r="729" ht="12.75" customHeight="1">
      <c r="O729" s="6"/>
    </row>
    <row r="730" ht="12.75" customHeight="1">
      <c r="O730" s="6"/>
    </row>
    <row r="731" ht="12.75" customHeight="1">
      <c r="O731" s="6"/>
    </row>
    <row r="732" ht="12.75" customHeight="1">
      <c r="O732" s="6"/>
    </row>
    <row r="733" ht="12.75" customHeight="1">
      <c r="O733" s="6"/>
    </row>
    <row r="734" ht="12.75" customHeight="1">
      <c r="O734" s="6"/>
    </row>
    <row r="735" ht="12.75" customHeight="1">
      <c r="O735" s="6"/>
    </row>
    <row r="736" ht="12.75" customHeight="1">
      <c r="O736" s="6"/>
    </row>
    <row r="737" ht="12.75" customHeight="1">
      <c r="O737" s="6"/>
    </row>
    <row r="738" ht="12.75" customHeight="1">
      <c r="O738" s="6"/>
    </row>
    <row r="739" ht="12.75" customHeight="1">
      <c r="O739" s="6"/>
    </row>
    <row r="740" ht="12.75" customHeight="1">
      <c r="O740" s="6"/>
    </row>
    <row r="741" ht="12.75" customHeight="1">
      <c r="O741" s="6"/>
    </row>
    <row r="742" ht="12.75" customHeight="1">
      <c r="O742" s="6"/>
    </row>
    <row r="743" ht="12.75" customHeight="1">
      <c r="O743" s="6"/>
    </row>
    <row r="744" ht="12.75" customHeight="1">
      <c r="O744" s="6"/>
    </row>
    <row r="745" ht="12.75" customHeight="1">
      <c r="O745" s="6"/>
    </row>
    <row r="746" ht="12.75" customHeight="1">
      <c r="O746" s="6"/>
    </row>
    <row r="747" ht="12.75" customHeight="1">
      <c r="O747" s="6"/>
    </row>
    <row r="748" ht="12.75" customHeight="1">
      <c r="O748" s="6"/>
    </row>
    <row r="749" ht="12.75" customHeight="1">
      <c r="O749" s="6"/>
    </row>
    <row r="750" ht="12.75" customHeight="1">
      <c r="O750" s="6"/>
    </row>
    <row r="751" ht="12.75" customHeight="1">
      <c r="O751" s="6"/>
    </row>
    <row r="752" ht="12.75" customHeight="1">
      <c r="O752" s="6"/>
    </row>
    <row r="753" ht="12.75" customHeight="1">
      <c r="O753" s="6"/>
    </row>
    <row r="754" ht="12.75" customHeight="1">
      <c r="O754" s="6"/>
    </row>
    <row r="755" ht="12.75" customHeight="1">
      <c r="O755" s="6"/>
    </row>
    <row r="756" ht="12.75" customHeight="1">
      <c r="O756" s="6"/>
    </row>
    <row r="757" ht="12.75" customHeight="1">
      <c r="O757" s="6"/>
    </row>
    <row r="758" ht="12.75" customHeight="1">
      <c r="O758" s="6"/>
    </row>
    <row r="759" ht="12.75" customHeight="1">
      <c r="O759" s="6"/>
    </row>
    <row r="760" ht="12.75" customHeight="1">
      <c r="O760" s="6"/>
    </row>
    <row r="761" ht="12.75" customHeight="1">
      <c r="O761" s="6"/>
    </row>
    <row r="762" ht="12.75" customHeight="1">
      <c r="O762" s="6"/>
    </row>
    <row r="763" ht="12.75" customHeight="1">
      <c r="O763" s="6"/>
    </row>
    <row r="764" ht="12.75" customHeight="1">
      <c r="O764" s="6"/>
    </row>
    <row r="765" ht="12.75" customHeight="1">
      <c r="O765" s="6"/>
    </row>
    <row r="766" ht="12.75" customHeight="1">
      <c r="O766" s="6"/>
    </row>
    <row r="767" ht="12.75" customHeight="1">
      <c r="O767" s="6"/>
    </row>
    <row r="768" ht="12.75" customHeight="1">
      <c r="O768" s="6"/>
    </row>
    <row r="769" ht="12.75" customHeight="1">
      <c r="O769" s="6"/>
    </row>
    <row r="770" ht="12.75" customHeight="1">
      <c r="O770" s="6"/>
    </row>
    <row r="771" ht="12.75" customHeight="1">
      <c r="O771" s="6"/>
    </row>
    <row r="772" ht="12.75" customHeight="1">
      <c r="O772" s="6"/>
    </row>
    <row r="773" ht="12.75" customHeight="1">
      <c r="O773" s="6"/>
    </row>
    <row r="774" ht="12.75" customHeight="1">
      <c r="O774" s="6"/>
    </row>
    <row r="775" ht="12.75" customHeight="1">
      <c r="O775" s="6"/>
    </row>
    <row r="776" ht="12.75" customHeight="1">
      <c r="O776" s="6"/>
    </row>
    <row r="777" ht="12.75" customHeight="1">
      <c r="O777" s="6"/>
    </row>
    <row r="778" ht="12.75" customHeight="1">
      <c r="O778" s="6"/>
    </row>
    <row r="779" ht="12.75" customHeight="1">
      <c r="O779" s="6"/>
    </row>
    <row r="780" ht="12.75" customHeight="1">
      <c r="O780" s="6"/>
    </row>
    <row r="781" ht="12.75" customHeight="1">
      <c r="O781" s="6"/>
    </row>
    <row r="782" ht="12.75" customHeight="1">
      <c r="O782" s="6"/>
    </row>
    <row r="783" ht="12.75" customHeight="1">
      <c r="O783" s="6"/>
    </row>
    <row r="784" ht="12.75" customHeight="1">
      <c r="O784" s="6"/>
    </row>
    <row r="785" ht="12.75" customHeight="1">
      <c r="O785" s="6"/>
    </row>
    <row r="786" ht="12.75" customHeight="1">
      <c r="O786" s="6"/>
    </row>
    <row r="787" ht="12.75" customHeight="1">
      <c r="O787" s="6"/>
    </row>
    <row r="788" ht="12.75" customHeight="1">
      <c r="O788" s="6"/>
    </row>
    <row r="789" ht="12.75" customHeight="1">
      <c r="O789" s="6"/>
    </row>
    <row r="790" ht="12.75" customHeight="1">
      <c r="O790" s="6"/>
    </row>
    <row r="791" ht="12.75" customHeight="1">
      <c r="O791" s="6"/>
    </row>
    <row r="792" ht="12.75" customHeight="1">
      <c r="O792" s="6"/>
    </row>
    <row r="793" ht="12.75" customHeight="1">
      <c r="O793" s="6"/>
    </row>
    <row r="794" ht="12.75" customHeight="1">
      <c r="O794" s="6"/>
    </row>
    <row r="795" ht="12.75" customHeight="1">
      <c r="O795" s="6"/>
    </row>
    <row r="796" ht="12.75" customHeight="1">
      <c r="O796" s="6"/>
    </row>
    <row r="797" ht="12.75" customHeight="1">
      <c r="O797" s="6"/>
    </row>
    <row r="798" ht="12.75" customHeight="1">
      <c r="O798" s="6"/>
    </row>
    <row r="799" ht="12.75" customHeight="1">
      <c r="O799" s="6"/>
    </row>
    <row r="800" ht="12.75" customHeight="1">
      <c r="O800" s="6"/>
    </row>
    <row r="801" ht="12.75" customHeight="1">
      <c r="O801" s="6"/>
    </row>
    <row r="802" ht="12.75" customHeight="1">
      <c r="O802" s="6"/>
    </row>
    <row r="803" ht="12.75" customHeight="1">
      <c r="O803" s="6"/>
    </row>
    <row r="804" ht="12.75" customHeight="1">
      <c r="O804" s="6"/>
    </row>
    <row r="805" ht="12.75" customHeight="1">
      <c r="O805" s="6"/>
    </row>
    <row r="806" ht="12.75" customHeight="1">
      <c r="O806" s="6"/>
    </row>
    <row r="807" ht="12.75" customHeight="1">
      <c r="O807" s="6"/>
    </row>
    <row r="808" ht="12.75" customHeight="1">
      <c r="O808" s="6"/>
    </row>
    <row r="809" ht="12.75" customHeight="1">
      <c r="O809" s="6"/>
    </row>
    <row r="810" ht="12.75" customHeight="1">
      <c r="O810" s="6"/>
    </row>
    <row r="811" ht="12.75" customHeight="1">
      <c r="O811" s="6"/>
    </row>
    <row r="812" ht="12.75" customHeight="1">
      <c r="O812" s="6"/>
    </row>
    <row r="813" ht="12.75" customHeight="1">
      <c r="O813" s="6"/>
    </row>
    <row r="814" ht="12.75" customHeight="1">
      <c r="O814" s="6"/>
    </row>
    <row r="815" ht="12.75" customHeight="1">
      <c r="O815" s="6"/>
    </row>
    <row r="816" ht="12.75" customHeight="1">
      <c r="O816" s="6"/>
    </row>
    <row r="817" ht="12.75" customHeight="1">
      <c r="O817" s="6"/>
    </row>
    <row r="818" ht="12.75" customHeight="1">
      <c r="O818" s="6"/>
    </row>
    <row r="819" ht="12.75" customHeight="1">
      <c r="O819" s="6"/>
    </row>
    <row r="820" ht="12.75" customHeight="1">
      <c r="O820" s="6"/>
    </row>
    <row r="821" ht="12.75" customHeight="1">
      <c r="O821" s="6"/>
    </row>
    <row r="822" ht="12.75" customHeight="1">
      <c r="O822" s="6"/>
    </row>
    <row r="823" ht="12.75" customHeight="1">
      <c r="O823" s="6"/>
    </row>
    <row r="824" ht="12.75" customHeight="1">
      <c r="O824" s="6"/>
    </row>
    <row r="825" ht="12.75" customHeight="1">
      <c r="O825" s="6"/>
    </row>
    <row r="826" ht="12.75" customHeight="1">
      <c r="O826" s="6"/>
    </row>
    <row r="827" ht="12.75" customHeight="1">
      <c r="O827" s="6"/>
    </row>
    <row r="828" ht="12.75" customHeight="1">
      <c r="O828" s="6"/>
    </row>
    <row r="829" ht="12.75" customHeight="1">
      <c r="O829" s="6"/>
    </row>
    <row r="830" ht="12.75" customHeight="1">
      <c r="O830" s="6"/>
    </row>
    <row r="831" ht="12.75" customHeight="1">
      <c r="O831" s="6"/>
    </row>
    <row r="832" ht="12.75" customHeight="1">
      <c r="O832" s="6"/>
    </row>
    <row r="833" ht="12.75" customHeight="1">
      <c r="O833" s="6"/>
    </row>
    <row r="834" ht="12.75" customHeight="1">
      <c r="O834" s="6"/>
    </row>
    <row r="835" ht="12.75" customHeight="1">
      <c r="O835" s="6"/>
    </row>
    <row r="836" ht="12.75" customHeight="1">
      <c r="O836" s="6"/>
    </row>
    <row r="837" ht="12.75" customHeight="1">
      <c r="O837" s="6"/>
    </row>
    <row r="838" ht="12.75" customHeight="1">
      <c r="O838" s="6"/>
    </row>
    <row r="839" ht="12.75" customHeight="1">
      <c r="O839" s="6"/>
    </row>
    <row r="840" ht="12.75" customHeight="1">
      <c r="O840" s="6"/>
    </row>
    <row r="841" ht="12.75" customHeight="1">
      <c r="O841" s="6"/>
    </row>
    <row r="842" ht="12.75" customHeight="1">
      <c r="O842" s="6"/>
    </row>
    <row r="843" ht="12.75" customHeight="1">
      <c r="O843" s="6"/>
    </row>
    <row r="844" ht="12.75" customHeight="1">
      <c r="O844" s="6"/>
    </row>
    <row r="845" ht="12.75" customHeight="1">
      <c r="O845" s="6"/>
    </row>
    <row r="846" ht="12.75" customHeight="1">
      <c r="O846" s="6"/>
    </row>
    <row r="847" ht="12.75" customHeight="1">
      <c r="O847" s="6"/>
    </row>
    <row r="848" ht="12.75" customHeight="1">
      <c r="O848" s="6"/>
    </row>
    <row r="849" ht="12.75" customHeight="1">
      <c r="O849" s="6"/>
    </row>
    <row r="850" ht="12.75" customHeight="1">
      <c r="O850" s="6"/>
    </row>
    <row r="851" ht="12.75" customHeight="1">
      <c r="O851" s="6"/>
    </row>
    <row r="852" ht="12.75" customHeight="1">
      <c r="O852" s="6"/>
    </row>
    <row r="853" ht="12.75" customHeight="1">
      <c r="O853" s="6"/>
    </row>
    <row r="854" ht="12.75" customHeight="1">
      <c r="O854" s="6"/>
    </row>
    <row r="855" ht="12.75" customHeight="1">
      <c r="O855" s="6"/>
    </row>
    <row r="856" ht="12.75" customHeight="1">
      <c r="O856" s="6"/>
    </row>
    <row r="857" ht="12.75" customHeight="1">
      <c r="O857" s="6"/>
    </row>
    <row r="858" ht="12.75" customHeight="1">
      <c r="O858" s="6"/>
    </row>
    <row r="859" ht="12.75" customHeight="1">
      <c r="O859" s="6"/>
    </row>
    <row r="860" ht="12.75" customHeight="1">
      <c r="O860" s="6"/>
    </row>
    <row r="861" ht="12.75" customHeight="1">
      <c r="O861" s="6"/>
    </row>
    <row r="862" ht="12.75" customHeight="1">
      <c r="O862" s="6"/>
    </row>
    <row r="863" ht="12.75" customHeight="1">
      <c r="O863" s="6"/>
    </row>
    <row r="864" ht="12.75" customHeight="1">
      <c r="O864" s="6"/>
    </row>
    <row r="865" ht="12.75" customHeight="1">
      <c r="O865" s="6"/>
    </row>
    <row r="866" ht="12.75" customHeight="1">
      <c r="O866" s="6"/>
    </row>
    <row r="867" ht="12.75" customHeight="1">
      <c r="O867" s="6"/>
    </row>
    <row r="868" ht="12.75" customHeight="1">
      <c r="O868" s="6"/>
    </row>
    <row r="869" ht="12.75" customHeight="1">
      <c r="O869" s="6"/>
    </row>
    <row r="870" ht="12.75" customHeight="1">
      <c r="O870" s="6"/>
    </row>
    <row r="871" ht="12.75" customHeight="1">
      <c r="O871" s="6"/>
    </row>
    <row r="872" ht="12.75" customHeight="1">
      <c r="O872" s="6"/>
    </row>
    <row r="873" ht="12.75" customHeight="1">
      <c r="O873" s="6"/>
    </row>
    <row r="874" ht="12.75" customHeight="1">
      <c r="O874" s="6"/>
    </row>
    <row r="875" ht="12.75" customHeight="1">
      <c r="O875" s="6"/>
    </row>
    <row r="876" ht="12.75" customHeight="1">
      <c r="O876" s="6"/>
    </row>
    <row r="877" ht="12.75" customHeight="1">
      <c r="O877" s="6"/>
    </row>
    <row r="878" ht="12.75" customHeight="1">
      <c r="O878" s="6"/>
    </row>
    <row r="879" ht="12.75" customHeight="1">
      <c r="O879" s="6"/>
    </row>
    <row r="880" ht="12.75" customHeight="1">
      <c r="O880" s="6"/>
    </row>
    <row r="881" ht="12.75" customHeight="1">
      <c r="O881" s="6"/>
    </row>
    <row r="882" ht="12.75" customHeight="1">
      <c r="O882" s="6"/>
    </row>
    <row r="883" ht="12.75" customHeight="1">
      <c r="O883" s="6"/>
    </row>
    <row r="884" ht="12.75" customHeight="1">
      <c r="O884" s="6"/>
    </row>
    <row r="885" ht="12.75" customHeight="1">
      <c r="O885" s="6"/>
    </row>
    <row r="886" ht="12.75" customHeight="1">
      <c r="O886" s="6"/>
    </row>
    <row r="887" ht="12.75" customHeight="1">
      <c r="O887" s="6"/>
    </row>
    <row r="888" ht="12.75" customHeight="1">
      <c r="O888" s="6"/>
    </row>
    <row r="889" ht="12.75" customHeight="1">
      <c r="O889" s="6"/>
    </row>
    <row r="890" ht="12.75" customHeight="1">
      <c r="O890" s="6"/>
    </row>
    <row r="891" ht="12.75" customHeight="1">
      <c r="O891" s="6"/>
    </row>
    <row r="892" ht="12.75" customHeight="1">
      <c r="O892" s="6"/>
    </row>
    <row r="893" ht="12.75" customHeight="1">
      <c r="O893" s="6"/>
    </row>
    <row r="894" ht="12.75" customHeight="1">
      <c r="O894" s="6"/>
    </row>
    <row r="895" ht="12.75" customHeight="1">
      <c r="O895" s="6"/>
    </row>
    <row r="896" ht="12.75" customHeight="1">
      <c r="O896" s="6"/>
    </row>
    <row r="897" ht="12.75" customHeight="1">
      <c r="O897" s="6"/>
    </row>
    <row r="898" ht="12.75" customHeight="1">
      <c r="O898" s="6"/>
    </row>
    <row r="899" ht="12.75" customHeight="1">
      <c r="O899" s="6"/>
    </row>
    <row r="900" ht="12.75" customHeight="1">
      <c r="O900" s="6"/>
    </row>
    <row r="901" ht="12.75" customHeight="1">
      <c r="O901" s="6"/>
    </row>
    <row r="902" ht="12.75" customHeight="1">
      <c r="O902" s="6"/>
    </row>
    <row r="903" ht="12.75" customHeight="1">
      <c r="O903" s="6"/>
    </row>
    <row r="904" ht="12.75" customHeight="1">
      <c r="O904" s="6"/>
    </row>
    <row r="905" ht="12.75" customHeight="1">
      <c r="O905" s="6"/>
    </row>
    <row r="906" ht="12.75" customHeight="1">
      <c r="O906" s="6"/>
    </row>
    <row r="907" ht="12.75" customHeight="1">
      <c r="O907" s="6"/>
    </row>
    <row r="908" ht="12.75" customHeight="1">
      <c r="O908" s="6"/>
    </row>
    <row r="909" ht="12.75" customHeight="1">
      <c r="O909" s="6"/>
    </row>
    <row r="910" ht="12.75" customHeight="1">
      <c r="O910" s="6"/>
    </row>
    <row r="911" ht="12.75" customHeight="1">
      <c r="O911" s="6"/>
    </row>
    <row r="912" ht="12.75" customHeight="1">
      <c r="O912" s="6"/>
    </row>
    <row r="913" ht="12.75" customHeight="1">
      <c r="O913" s="6"/>
    </row>
    <row r="914" ht="12.75" customHeight="1">
      <c r="O914" s="6"/>
    </row>
    <row r="915" ht="12.75" customHeight="1">
      <c r="O915" s="6"/>
    </row>
    <row r="916" ht="12.75" customHeight="1">
      <c r="O916" s="6"/>
    </row>
    <row r="917" ht="12.75" customHeight="1">
      <c r="O917" s="6"/>
    </row>
    <row r="918" ht="12.75" customHeight="1">
      <c r="O918" s="6"/>
    </row>
    <row r="919" ht="12.75" customHeight="1">
      <c r="O919" s="6"/>
    </row>
    <row r="920" ht="12.75" customHeight="1">
      <c r="O920" s="6"/>
    </row>
    <row r="921" ht="12.75" customHeight="1">
      <c r="O921" s="6"/>
    </row>
    <row r="922" ht="12.75" customHeight="1">
      <c r="O922" s="6"/>
    </row>
    <row r="923" ht="12.75" customHeight="1">
      <c r="O923" s="6"/>
    </row>
    <row r="924" ht="12.75" customHeight="1">
      <c r="O924" s="6"/>
    </row>
    <row r="925" ht="12.75" customHeight="1">
      <c r="O925" s="6"/>
    </row>
    <row r="926" ht="12.75" customHeight="1">
      <c r="O926" s="6"/>
    </row>
    <row r="927" ht="12.75" customHeight="1">
      <c r="O927" s="6"/>
    </row>
    <row r="928" ht="12.75" customHeight="1">
      <c r="O928" s="6"/>
    </row>
    <row r="929" ht="12.75" customHeight="1">
      <c r="O929" s="6"/>
    </row>
    <row r="930" ht="12.75" customHeight="1">
      <c r="O930" s="6"/>
    </row>
    <row r="931" ht="12.75" customHeight="1">
      <c r="O931" s="6"/>
    </row>
    <row r="932" ht="12.75" customHeight="1">
      <c r="O932" s="6"/>
    </row>
    <row r="933" ht="12.75" customHeight="1">
      <c r="O933" s="6"/>
    </row>
    <row r="934" ht="12.75" customHeight="1">
      <c r="O934" s="6"/>
    </row>
    <row r="935" ht="12.75" customHeight="1">
      <c r="O935" s="6"/>
    </row>
    <row r="936" ht="12.75" customHeight="1">
      <c r="O936" s="6"/>
    </row>
    <row r="937" ht="12.75" customHeight="1">
      <c r="O937" s="6"/>
    </row>
    <row r="938" ht="12.75" customHeight="1">
      <c r="O938" s="6"/>
    </row>
    <row r="939" ht="12.75" customHeight="1">
      <c r="O939" s="6"/>
    </row>
    <row r="940" ht="12.75" customHeight="1">
      <c r="O940" s="6"/>
    </row>
    <row r="941" ht="12.75" customHeight="1">
      <c r="O941" s="6"/>
    </row>
    <row r="942" ht="12.75" customHeight="1">
      <c r="O942" s="6"/>
    </row>
    <row r="943" ht="12.75" customHeight="1">
      <c r="O943" s="6"/>
    </row>
    <row r="944" ht="12.75" customHeight="1">
      <c r="O944" s="6"/>
    </row>
    <row r="945" ht="12.75" customHeight="1">
      <c r="O945" s="6"/>
    </row>
    <row r="946" ht="12.75" customHeight="1">
      <c r="O946" s="6"/>
    </row>
    <row r="947" ht="12.75" customHeight="1">
      <c r="O947" s="6"/>
    </row>
    <row r="948" ht="12.75" customHeight="1">
      <c r="O948" s="6"/>
    </row>
    <row r="949" ht="12.75" customHeight="1">
      <c r="O949" s="6"/>
    </row>
    <row r="950" ht="12.75" customHeight="1">
      <c r="O950" s="6"/>
    </row>
    <row r="951" ht="12.75" customHeight="1">
      <c r="O951" s="6"/>
    </row>
    <row r="952" ht="12.75" customHeight="1">
      <c r="O952" s="6"/>
    </row>
    <row r="953" ht="12.75" customHeight="1">
      <c r="O953" s="6"/>
    </row>
    <row r="954" ht="12.75" customHeight="1">
      <c r="O954" s="6"/>
    </row>
    <row r="955" ht="12.75" customHeight="1">
      <c r="O955" s="6"/>
    </row>
    <row r="956" ht="12.75" customHeight="1">
      <c r="O956" s="6"/>
    </row>
    <row r="957" ht="12.75" customHeight="1">
      <c r="O957" s="6"/>
    </row>
    <row r="958" ht="12.75" customHeight="1">
      <c r="O958" s="6"/>
    </row>
    <row r="959" ht="12.75" customHeight="1">
      <c r="O959" s="6"/>
    </row>
    <row r="960" ht="12.75" customHeight="1">
      <c r="O960" s="6"/>
    </row>
    <row r="961" ht="12.75" customHeight="1">
      <c r="O961" s="6"/>
    </row>
    <row r="962" ht="12.75" customHeight="1">
      <c r="O962" s="6"/>
    </row>
    <row r="963" ht="12.75" customHeight="1">
      <c r="O963" s="6"/>
    </row>
    <row r="964" ht="12.75" customHeight="1">
      <c r="O964" s="6"/>
    </row>
    <row r="965" ht="12.75" customHeight="1">
      <c r="O965" s="6"/>
    </row>
    <row r="966" ht="12.75" customHeight="1">
      <c r="O966" s="6"/>
    </row>
    <row r="967" ht="12.75" customHeight="1">
      <c r="O967" s="6"/>
    </row>
    <row r="968" ht="12.75" customHeight="1">
      <c r="O968" s="6"/>
    </row>
    <row r="969" ht="12.75" customHeight="1">
      <c r="O969" s="6"/>
    </row>
    <row r="970" ht="12.75" customHeight="1">
      <c r="O970" s="6"/>
    </row>
    <row r="971" ht="12.75" customHeight="1">
      <c r="O971" s="6"/>
    </row>
    <row r="972" ht="12.75" customHeight="1">
      <c r="O972" s="6"/>
    </row>
    <row r="973" ht="12.75" customHeight="1">
      <c r="O973" s="6"/>
    </row>
    <row r="974" ht="12.75" customHeight="1">
      <c r="O974" s="6"/>
    </row>
    <row r="975" ht="12.75" customHeight="1">
      <c r="O975" s="6"/>
    </row>
    <row r="976" ht="12.75" customHeight="1">
      <c r="O976" s="6"/>
    </row>
    <row r="977" ht="12.75" customHeight="1">
      <c r="O977" s="6"/>
    </row>
    <row r="978" ht="12.75" customHeight="1">
      <c r="O978" s="6"/>
    </row>
    <row r="979" ht="12.75" customHeight="1">
      <c r="O979" s="6"/>
    </row>
    <row r="980" ht="12.75" customHeight="1">
      <c r="O980" s="6"/>
    </row>
    <row r="981" ht="12.75" customHeight="1">
      <c r="O981" s="6"/>
    </row>
    <row r="982" ht="12.75" customHeight="1">
      <c r="O982" s="6"/>
    </row>
    <row r="983" ht="12.75" customHeight="1">
      <c r="O983" s="6"/>
    </row>
    <row r="984" ht="12.75" customHeight="1">
      <c r="O984" s="6"/>
    </row>
    <row r="985" ht="12.75" customHeight="1">
      <c r="O985" s="6"/>
    </row>
    <row r="986" ht="12.75" customHeight="1">
      <c r="O986" s="6"/>
    </row>
    <row r="987" ht="12.75" customHeight="1">
      <c r="O987" s="6"/>
    </row>
    <row r="988" ht="12.75" customHeight="1">
      <c r="O988" s="6"/>
    </row>
    <row r="989" ht="12.75" customHeight="1">
      <c r="O989" s="6"/>
    </row>
    <row r="990" ht="12.75" customHeight="1">
      <c r="O990" s="6"/>
    </row>
    <row r="991" ht="12.75" customHeight="1">
      <c r="O991" s="6"/>
    </row>
    <row r="992" ht="12.75" customHeight="1">
      <c r="O992" s="6"/>
    </row>
    <row r="993" ht="12.75" customHeight="1">
      <c r="O993" s="6"/>
    </row>
    <row r="994" ht="12.75" customHeight="1">
      <c r="O994" s="6"/>
    </row>
    <row r="995" ht="12.75" customHeight="1">
      <c r="O995" s="6"/>
    </row>
    <row r="996" ht="12.75" customHeight="1">
      <c r="O996" s="6"/>
    </row>
    <row r="997" ht="12.75" customHeight="1">
      <c r="O997" s="6"/>
    </row>
    <row r="998" ht="12.75" customHeight="1">
      <c r="O998" s="6"/>
    </row>
    <row r="999" ht="12.75" customHeight="1">
      <c r="O999" s="6"/>
    </row>
    <row r="1000" ht="12.75" customHeight="1">
      <c r="O1000" s="6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6.0"/>
    <col customWidth="1" min="2" max="13" width="8.71"/>
    <col customWidth="1" min="14" max="14" width="8.86"/>
    <col customWidth="1" min="15" max="15" width="7.29"/>
    <col customWidth="1" min="16" max="26" width="10.0"/>
  </cols>
  <sheetData>
    <row r="1" ht="17.25" customHeight="1">
      <c r="A1" s="5" t="str">
        <f>'CptResu an1'!A1</f>
        <v>Projet XXXXX</v>
      </c>
      <c r="F1" s="2" t="s">
        <v>1</v>
      </c>
      <c r="M1" s="3" t="str">
        <f>'CptResu an1'!J1</f>
        <v>Version :</v>
      </c>
      <c r="N1" s="4">
        <f>'CptResu an1'!K1</f>
        <v>43070</v>
      </c>
      <c r="O1" s="6"/>
    </row>
    <row r="2" ht="20.25" customHeight="1">
      <c r="A2" s="7" t="s">
        <v>4</v>
      </c>
      <c r="F2" s="8"/>
      <c r="G2" s="8"/>
      <c r="H2" s="8"/>
      <c r="I2" s="8"/>
      <c r="J2" s="8"/>
      <c r="K2" s="8"/>
      <c r="L2" s="8"/>
      <c r="O2" s="6"/>
    </row>
    <row r="3" ht="13.5" customHeight="1">
      <c r="A3" s="9" t="s">
        <v>6</v>
      </c>
      <c r="B3" s="10">
        <v>43466.0</v>
      </c>
      <c r="C3" s="10">
        <v>43497.0</v>
      </c>
      <c r="D3" s="10">
        <v>43525.0</v>
      </c>
      <c r="E3" s="10">
        <v>43556.0</v>
      </c>
      <c r="F3" s="10">
        <v>43586.0</v>
      </c>
      <c r="G3" s="10">
        <v>43617.0</v>
      </c>
      <c r="H3" s="10">
        <v>43647.0</v>
      </c>
      <c r="I3" s="10">
        <v>43678.0</v>
      </c>
      <c r="J3" s="10">
        <v>43709.0</v>
      </c>
      <c r="K3" s="10">
        <v>43739.0</v>
      </c>
      <c r="L3" s="10">
        <v>43770.0</v>
      </c>
      <c r="M3" s="10">
        <v>43800.0</v>
      </c>
      <c r="N3" s="11" t="s">
        <v>7</v>
      </c>
      <c r="O3" s="6"/>
    </row>
    <row r="4" ht="14.25" customHeight="1">
      <c r="A4" s="16" t="s">
        <v>8</v>
      </c>
      <c r="B4" s="18">
        <v>0.06</v>
      </c>
      <c r="C4" s="14">
        <v>0.08</v>
      </c>
      <c r="D4" s="14">
        <v>0.09</v>
      </c>
      <c r="E4" s="14">
        <v>0.09</v>
      </c>
      <c r="F4" s="14">
        <v>0.09</v>
      </c>
      <c r="G4" s="14">
        <v>0.09</v>
      </c>
      <c r="H4" s="14">
        <v>0.08</v>
      </c>
      <c r="I4" s="14">
        <v>0.06</v>
      </c>
      <c r="J4" s="14">
        <v>0.09</v>
      </c>
      <c r="K4" s="14">
        <v>0.09</v>
      </c>
      <c r="L4" s="14">
        <v>0.09</v>
      </c>
      <c r="M4" s="15">
        <v>0.09</v>
      </c>
      <c r="N4" s="17">
        <f>SUM(B4:M4)</f>
        <v>1</v>
      </c>
      <c r="O4" s="6"/>
    </row>
    <row r="5" ht="12.75" customHeight="1">
      <c r="A5" s="20" t="str">
        <f>+'CptResu an1'!A5</f>
        <v>AAA</v>
      </c>
      <c r="B5" s="24">
        <f t="shared" ref="B5:M5" si="1">+B4*$N$5</f>
        <v>31.2</v>
      </c>
      <c r="C5" s="22">
        <f t="shared" si="1"/>
        <v>41.6</v>
      </c>
      <c r="D5" s="22">
        <f t="shared" si="1"/>
        <v>46.8</v>
      </c>
      <c r="E5" s="22">
        <f t="shared" si="1"/>
        <v>46.8</v>
      </c>
      <c r="F5" s="22">
        <f t="shared" si="1"/>
        <v>46.8</v>
      </c>
      <c r="G5" s="22">
        <f t="shared" si="1"/>
        <v>46.8</v>
      </c>
      <c r="H5" s="22">
        <f t="shared" si="1"/>
        <v>41.6</v>
      </c>
      <c r="I5" s="22">
        <f t="shared" si="1"/>
        <v>31.2</v>
      </c>
      <c r="J5" s="22">
        <f t="shared" si="1"/>
        <v>46.8</v>
      </c>
      <c r="K5" s="22">
        <f t="shared" si="1"/>
        <v>46.8</v>
      </c>
      <c r="L5" s="22">
        <f t="shared" si="1"/>
        <v>46.8</v>
      </c>
      <c r="M5" s="22">
        <f t="shared" si="1"/>
        <v>46.8</v>
      </c>
      <c r="N5" s="25">
        <f t="shared" ref="N5:N8" si="3">+$N$9*O5</f>
        <v>520</v>
      </c>
      <c r="O5" s="27">
        <v>0.4</v>
      </c>
    </row>
    <row r="6" ht="12.75" customHeight="1">
      <c r="A6" s="20" t="str">
        <f>+'CptResu an1'!A6</f>
        <v>BBB</v>
      </c>
      <c r="B6" s="31">
        <f t="shared" ref="B6:M6" si="2">B4*$N$6</f>
        <v>31.2</v>
      </c>
      <c r="C6" s="29">
        <f t="shared" si="2"/>
        <v>41.6</v>
      </c>
      <c r="D6" s="29">
        <f t="shared" si="2"/>
        <v>46.8</v>
      </c>
      <c r="E6" s="29">
        <f t="shared" si="2"/>
        <v>46.8</v>
      </c>
      <c r="F6" s="29">
        <f t="shared" si="2"/>
        <v>46.8</v>
      </c>
      <c r="G6" s="29">
        <f t="shared" si="2"/>
        <v>46.8</v>
      </c>
      <c r="H6" s="29">
        <f t="shared" si="2"/>
        <v>41.6</v>
      </c>
      <c r="I6" s="29">
        <f t="shared" si="2"/>
        <v>31.2</v>
      </c>
      <c r="J6" s="29">
        <f t="shared" si="2"/>
        <v>46.8</v>
      </c>
      <c r="K6" s="29">
        <f t="shared" si="2"/>
        <v>46.8</v>
      </c>
      <c r="L6" s="29">
        <f t="shared" si="2"/>
        <v>46.8</v>
      </c>
      <c r="M6" s="29">
        <f t="shared" si="2"/>
        <v>46.8</v>
      </c>
      <c r="N6" s="25">
        <f t="shared" si="3"/>
        <v>520</v>
      </c>
      <c r="O6" s="34">
        <v>0.4</v>
      </c>
    </row>
    <row r="7" ht="12.75" customHeight="1">
      <c r="A7" s="20" t="str">
        <f>+'CptResu an1'!A7</f>
        <v>CCC</v>
      </c>
      <c r="B7" s="37">
        <f t="shared" ref="B7:M7" si="4">B4*$N$7</f>
        <v>7.8</v>
      </c>
      <c r="C7" s="35">
        <f t="shared" si="4"/>
        <v>10.4</v>
      </c>
      <c r="D7" s="35">
        <f t="shared" si="4"/>
        <v>11.7</v>
      </c>
      <c r="E7" s="35">
        <f t="shared" si="4"/>
        <v>11.7</v>
      </c>
      <c r="F7" s="35">
        <f t="shared" si="4"/>
        <v>11.7</v>
      </c>
      <c r="G7" s="35">
        <f t="shared" si="4"/>
        <v>11.7</v>
      </c>
      <c r="H7" s="35">
        <f t="shared" si="4"/>
        <v>10.4</v>
      </c>
      <c r="I7" s="35">
        <f t="shared" si="4"/>
        <v>7.8</v>
      </c>
      <c r="J7" s="35">
        <f t="shared" si="4"/>
        <v>11.7</v>
      </c>
      <c r="K7" s="35">
        <f t="shared" si="4"/>
        <v>11.7</v>
      </c>
      <c r="L7" s="35">
        <f t="shared" si="4"/>
        <v>11.7</v>
      </c>
      <c r="M7" s="35">
        <f t="shared" si="4"/>
        <v>11.7</v>
      </c>
      <c r="N7" s="25">
        <f t="shared" si="3"/>
        <v>130</v>
      </c>
      <c r="O7" s="34">
        <v>0.1</v>
      </c>
    </row>
    <row r="8" ht="13.5" customHeight="1">
      <c r="A8" s="20" t="str">
        <f>+'CptResu an1'!A8</f>
        <v>DDD</v>
      </c>
      <c r="B8" s="42">
        <f t="shared" ref="B8:M8" si="5">B4*$N$8</f>
        <v>7.8</v>
      </c>
      <c r="C8" s="40">
        <f t="shared" si="5"/>
        <v>10.4</v>
      </c>
      <c r="D8" s="40">
        <f t="shared" si="5"/>
        <v>11.7</v>
      </c>
      <c r="E8" s="40">
        <f t="shared" si="5"/>
        <v>11.7</v>
      </c>
      <c r="F8" s="40">
        <f t="shared" si="5"/>
        <v>11.7</v>
      </c>
      <c r="G8" s="40">
        <f t="shared" si="5"/>
        <v>11.7</v>
      </c>
      <c r="H8" s="40">
        <f t="shared" si="5"/>
        <v>10.4</v>
      </c>
      <c r="I8" s="40">
        <f t="shared" si="5"/>
        <v>7.8</v>
      </c>
      <c r="J8" s="40">
        <f t="shared" si="5"/>
        <v>11.7</v>
      </c>
      <c r="K8" s="40">
        <f t="shared" si="5"/>
        <v>11.7</v>
      </c>
      <c r="L8" s="40">
        <f t="shared" si="5"/>
        <v>11.7</v>
      </c>
      <c r="M8" s="40">
        <f t="shared" si="5"/>
        <v>11.7</v>
      </c>
      <c r="N8" s="25">
        <f t="shared" si="3"/>
        <v>130</v>
      </c>
      <c r="O8" s="45">
        <v>0.1</v>
      </c>
    </row>
    <row r="9" ht="14.25" customHeight="1">
      <c r="A9" s="49" t="s">
        <v>13</v>
      </c>
      <c r="B9" s="51">
        <f t="shared" ref="B9:M9" si="6">SUM(B5:B8)</f>
        <v>78</v>
      </c>
      <c r="C9" s="54">
        <f t="shared" si="6"/>
        <v>104</v>
      </c>
      <c r="D9" s="54">
        <f t="shared" si="6"/>
        <v>117</v>
      </c>
      <c r="E9" s="54">
        <f t="shared" si="6"/>
        <v>117</v>
      </c>
      <c r="F9" s="54">
        <f t="shared" si="6"/>
        <v>117</v>
      </c>
      <c r="G9" s="54">
        <f t="shared" si="6"/>
        <v>117</v>
      </c>
      <c r="H9" s="54">
        <f t="shared" si="6"/>
        <v>104</v>
      </c>
      <c r="I9" s="54">
        <f t="shared" si="6"/>
        <v>78</v>
      </c>
      <c r="J9" s="54">
        <f t="shared" si="6"/>
        <v>117</v>
      </c>
      <c r="K9" s="54">
        <f t="shared" si="6"/>
        <v>117</v>
      </c>
      <c r="L9" s="54">
        <f t="shared" si="6"/>
        <v>117</v>
      </c>
      <c r="M9" s="57">
        <f t="shared" si="6"/>
        <v>117</v>
      </c>
      <c r="N9" s="60">
        <v>1300.0</v>
      </c>
      <c r="O9" s="56">
        <f>SUM(O5:O8)</f>
        <v>1</v>
      </c>
      <c r="P9" s="58"/>
    </row>
    <row r="10" ht="14.25" customHeight="1">
      <c r="A10" s="49" t="s">
        <v>14</v>
      </c>
      <c r="B10" s="51">
        <f>B27-'CptResu an1'!M27</f>
        <v>10.34181818</v>
      </c>
      <c r="C10" s="54">
        <f t="shared" ref="C10:M10" si="7">C27-B27</f>
        <v>4</v>
      </c>
      <c r="D10" s="54">
        <f t="shared" si="7"/>
        <v>0</v>
      </c>
      <c r="E10" s="54">
        <f t="shared" si="7"/>
        <v>0</v>
      </c>
      <c r="F10" s="54">
        <f t="shared" si="7"/>
        <v>0</v>
      </c>
      <c r="G10" s="54">
        <f t="shared" si="7"/>
        <v>-4</v>
      </c>
      <c r="H10" s="54">
        <f t="shared" si="7"/>
        <v>-8</v>
      </c>
      <c r="I10" s="54">
        <f t="shared" si="7"/>
        <v>12</v>
      </c>
      <c r="J10" s="54">
        <f t="shared" si="7"/>
        <v>0</v>
      </c>
      <c r="K10" s="54">
        <f t="shared" si="7"/>
        <v>0</v>
      </c>
      <c r="L10" s="54">
        <f t="shared" si="7"/>
        <v>0</v>
      </c>
      <c r="M10" s="57">
        <f t="shared" si="7"/>
        <v>-12</v>
      </c>
      <c r="N10" s="62">
        <f>SUM(B10:M10)</f>
        <v>2.341818182</v>
      </c>
      <c r="O10" s="63"/>
      <c r="P10" s="58"/>
    </row>
    <row r="11" ht="14.25" customHeight="1">
      <c r="A11" s="64" t="s">
        <v>15</v>
      </c>
      <c r="B11" s="66">
        <f t="shared" ref="B11:N11" si="8">B9+B10</f>
        <v>88.34181818</v>
      </c>
      <c r="C11" s="67">
        <f t="shared" si="8"/>
        <v>108</v>
      </c>
      <c r="D11" s="67">
        <f t="shared" si="8"/>
        <v>117</v>
      </c>
      <c r="E11" s="67">
        <f t="shared" si="8"/>
        <v>117</v>
      </c>
      <c r="F11" s="67">
        <f t="shared" si="8"/>
        <v>117</v>
      </c>
      <c r="G11" s="67">
        <f t="shared" si="8"/>
        <v>113</v>
      </c>
      <c r="H11" s="67">
        <f t="shared" si="8"/>
        <v>96</v>
      </c>
      <c r="I11" s="67">
        <f t="shared" si="8"/>
        <v>90</v>
      </c>
      <c r="J11" s="67">
        <f t="shared" si="8"/>
        <v>117</v>
      </c>
      <c r="K11" s="67">
        <f t="shared" si="8"/>
        <v>117</v>
      </c>
      <c r="L11" s="67">
        <f t="shared" si="8"/>
        <v>117</v>
      </c>
      <c r="M11" s="68">
        <f t="shared" si="8"/>
        <v>105</v>
      </c>
      <c r="N11" s="69">
        <f t="shared" si="8"/>
        <v>1302.341818</v>
      </c>
      <c r="O11" s="63"/>
      <c r="P11" s="58"/>
    </row>
    <row r="12" ht="12.75" customHeight="1">
      <c r="A12" s="74" t="str">
        <f>+'CptResu an1'!A12</f>
        <v>Charges de production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  <c r="N12" s="75"/>
      <c r="O12" s="6"/>
    </row>
    <row r="13" ht="12.75" customHeight="1">
      <c r="A13" s="20" t="str">
        <f>+'CptResu an1'!A13</f>
        <v>Nombre de salariés </v>
      </c>
      <c r="B13" s="77">
        <v>1.0</v>
      </c>
      <c r="C13" s="79">
        <v>1.0</v>
      </c>
      <c r="D13" s="79">
        <v>1.0</v>
      </c>
      <c r="E13" s="79">
        <v>1.0</v>
      </c>
      <c r="F13" s="79">
        <v>1.0</v>
      </c>
      <c r="G13" s="79">
        <v>1.0</v>
      </c>
      <c r="H13" s="79">
        <v>2.0</v>
      </c>
      <c r="I13" s="79">
        <v>2.0</v>
      </c>
      <c r="J13" s="79">
        <v>2.0</v>
      </c>
      <c r="K13" s="79">
        <v>2.0</v>
      </c>
      <c r="L13" s="79">
        <v>2.0</v>
      </c>
      <c r="M13" s="81">
        <v>2.0</v>
      </c>
      <c r="N13" s="82">
        <f>SUM(B13:M13)/12</f>
        <v>1.5</v>
      </c>
      <c r="O13" s="63"/>
    </row>
    <row r="14" ht="12.75" customHeight="1">
      <c r="A14" s="20" t="str">
        <f>+'CptResu an1'!A14</f>
        <v>Salaires bruts et primes</v>
      </c>
      <c r="B14" s="84">
        <v>10.0</v>
      </c>
      <c r="C14" s="85">
        <f t="shared" ref="C14:H14" si="9">B14</f>
        <v>10</v>
      </c>
      <c r="D14" s="85">
        <f t="shared" si="9"/>
        <v>10</v>
      </c>
      <c r="E14" s="85">
        <f t="shared" si="9"/>
        <v>10</v>
      </c>
      <c r="F14" s="85">
        <f t="shared" si="9"/>
        <v>10</v>
      </c>
      <c r="G14" s="85">
        <f t="shared" si="9"/>
        <v>10</v>
      </c>
      <c r="H14" s="85">
        <f t="shared" si="9"/>
        <v>10</v>
      </c>
      <c r="I14" s="85">
        <v>20.0</v>
      </c>
      <c r="J14" s="85">
        <f t="shared" ref="J14:M14" si="10">I14</f>
        <v>20</v>
      </c>
      <c r="K14" s="85">
        <f t="shared" si="10"/>
        <v>20</v>
      </c>
      <c r="L14" s="85">
        <f t="shared" si="10"/>
        <v>20</v>
      </c>
      <c r="M14" s="85">
        <f t="shared" si="10"/>
        <v>20</v>
      </c>
      <c r="N14" s="25">
        <f t="shared" ref="N14:N15" si="12">SUM(B14:M14)</f>
        <v>170</v>
      </c>
      <c r="O14" s="6"/>
    </row>
    <row r="15" ht="13.5" customHeight="1">
      <c r="A15" s="89" t="str">
        <f>+'CptResu an1'!A15</f>
        <v>Charges sur salaires </v>
      </c>
      <c r="B15" s="88">
        <f t="shared" ref="B15:M15" si="11">+B14*$O$15</f>
        <v>4.5</v>
      </c>
      <c r="C15" s="90">
        <f t="shared" si="11"/>
        <v>4.5</v>
      </c>
      <c r="D15" s="90">
        <f t="shared" si="11"/>
        <v>4.5</v>
      </c>
      <c r="E15" s="90">
        <f t="shared" si="11"/>
        <v>4.5</v>
      </c>
      <c r="F15" s="90">
        <f t="shared" si="11"/>
        <v>4.5</v>
      </c>
      <c r="G15" s="90">
        <f t="shared" si="11"/>
        <v>4.5</v>
      </c>
      <c r="H15" s="90">
        <f t="shared" si="11"/>
        <v>4.5</v>
      </c>
      <c r="I15" s="90">
        <f t="shared" si="11"/>
        <v>9</v>
      </c>
      <c r="J15" s="90">
        <f t="shared" si="11"/>
        <v>9</v>
      </c>
      <c r="K15" s="90">
        <f t="shared" si="11"/>
        <v>9</v>
      </c>
      <c r="L15" s="90">
        <f t="shared" si="11"/>
        <v>9</v>
      </c>
      <c r="M15" s="92">
        <f t="shared" si="11"/>
        <v>9</v>
      </c>
      <c r="N15" s="94">
        <f t="shared" si="12"/>
        <v>76.5</v>
      </c>
      <c r="O15" s="95">
        <v>0.45</v>
      </c>
    </row>
    <row r="16" ht="13.5" customHeight="1">
      <c r="A16" s="97" t="str">
        <f>+'CptResu an1'!A16</f>
        <v>Salaires et Charges production</v>
      </c>
      <c r="B16" s="88">
        <f t="shared" ref="B16:M16" si="13">+B14+B15</f>
        <v>14.5</v>
      </c>
      <c r="C16" s="88">
        <f t="shared" si="13"/>
        <v>14.5</v>
      </c>
      <c r="D16" s="88">
        <f t="shared" si="13"/>
        <v>14.5</v>
      </c>
      <c r="E16" s="88">
        <f t="shared" si="13"/>
        <v>14.5</v>
      </c>
      <c r="F16" s="88">
        <f t="shared" si="13"/>
        <v>14.5</v>
      </c>
      <c r="G16" s="88">
        <f t="shared" si="13"/>
        <v>14.5</v>
      </c>
      <c r="H16" s="88">
        <f t="shared" si="13"/>
        <v>14.5</v>
      </c>
      <c r="I16" s="88">
        <f t="shared" si="13"/>
        <v>29</v>
      </c>
      <c r="J16" s="88">
        <f t="shared" si="13"/>
        <v>29</v>
      </c>
      <c r="K16" s="88">
        <f t="shared" si="13"/>
        <v>29</v>
      </c>
      <c r="L16" s="88">
        <f t="shared" si="13"/>
        <v>29</v>
      </c>
      <c r="M16" s="88">
        <f t="shared" si="13"/>
        <v>29</v>
      </c>
      <c r="N16" s="100">
        <f>SUM(N14:N15)</f>
        <v>246.5</v>
      </c>
      <c r="O16" s="63"/>
    </row>
    <row r="17" ht="12.75" customHeight="1">
      <c r="A17" s="20" t="str">
        <f>+'CptResu an1'!A17</f>
        <v>Frais de Déplacement  par salarié</v>
      </c>
      <c r="B17" s="102">
        <v>2.0</v>
      </c>
      <c r="C17" s="102">
        <v>2.0</v>
      </c>
      <c r="D17" s="102">
        <v>2.0</v>
      </c>
      <c r="E17" s="102">
        <v>2.0</v>
      </c>
      <c r="F17" s="102">
        <v>2.0</v>
      </c>
      <c r="G17" s="102">
        <v>2.0</v>
      </c>
      <c r="H17" s="102">
        <v>2.0</v>
      </c>
      <c r="I17" s="102">
        <v>2.0</v>
      </c>
      <c r="J17" s="102">
        <v>2.0</v>
      </c>
      <c r="K17" s="102">
        <v>2.0</v>
      </c>
      <c r="L17" s="102">
        <v>2.0</v>
      </c>
      <c r="M17" s="102">
        <v>2.0</v>
      </c>
      <c r="N17" s="25"/>
      <c r="O17" s="63"/>
    </row>
    <row r="18" ht="12.75" customHeight="1">
      <c r="A18" s="20" t="str">
        <f>+'CptResu an1'!A18</f>
        <v>Total déplacement lié à la Production</v>
      </c>
      <c r="B18" s="6">
        <f t="shared" ref="B18:M18" si="14">B13*B17</f>
        <v>2</v>
      </c>
      <c r="C18" s="6">
        <f t="shared" si="14"/>
        <v>2</v>
      </c>
      <c r="D18" s="6">
        <f t="shared" si="14"/>
        <v>2</v>
      </c>
      <c r="E18" s="6">
        <f t="shared" si="14"/>
        <v>2</v>
      </c>
      <c r="F18" s="6">
        <f t="shared" si="14"/>
        <v>2</v>
      </c>
      <c r="G18" s="6">
        <f t="shared" si="14"/>
        <v>2</v>
      </c>
      <c r="H18" s="6">
        <f t="shared" si="14"/>
        <v>4</v>
      </c>
      <c r="I18" s="6">
        <f t="shared" si="14"/>
        <v>4</v>
      </c>
      <c r="J18" s="6">
        <f t="shared" si="14"/>
        <v>4</v>
      </c>
      <c r="K18" s="6">
        <f t="shared" si="14"/>
        <v>4</v>
      </c>
      <c r="L18" s="6">
        <f t="shared" si="14"/>
        <v>4</v>
      </c>
      <c r="M18" s="6">
        <f t="shared" si="14"/>
        <v>4</v>
      </c>
      <c r="N18" s="25">
        <f>SUM(B18:M18)</f>
        <v>36</v>
      </c>
      <c r="O18" s="63"/>
    </row>
    <row r="19" ht="12.75" customHeight="1">
      <c r="A19" s="20" t="str">
        <f>+'CptResu an1'!A19</f>
        <v>Sous traitance</v>
      </c>
      <c r="B19" s="105">
        <f t="shared" ref="B19:M19" si="15">+$N$19*B4</f>
        <v>6.24</v>
      </c>
      <c r="C19" s="105">
        <f t="shared" si="15"/>
        <v>8.32</v>
      </c>
      <c r="D19" s="105">
        <f t="shared" si="15"/>
        <v>9.36</v>
      </c>
      <c r="E19" s="105">
        <f t="shared" si="15"/>
        <v>9.36</v>
      </c>
      <c r="F19" s="105">
        <f t="shared" si="15"/>
        <v>9.36</v>
      </c>
      <c r="G19" s="105">
        <f t="shared" si="15"/>
        <v>9.36</v>
      </c>
      <c r="H19" s="105">
        <f t="shared" si="15"/>
        <v>8.32</v>
      </c>
      <c r="I19" s="105">
        <f t="shared" si="15"/>
        <v>6.24</v>
      </c>
      <c r="J19" s="105">
        <f t="shared" si="15"/>
        <v>9.36</v>
      </c>
      <c r="K19" s="105">
        <f t="shared" si="15"/>
        <v>9.36</v>
      </c>
      <c r="L19" s="105">
        <f t="shared" si="15"/>
        <v>9.36</v>
      </c>
      <c r="M19" s="105">
        <f t="shared" si="15"/>
        <v>9.36</v>
      </c>
      <c r="N19" s="41">
        <f>+N9*O19</f>
        <v>104</v>
      </c>
      <c r="O19" s="95">
        <v>0.08</v>
      </c>
    </row>
    <row r="20" ht="12.75" customHeight="1">
      <c r="A20" s="86" t="str">
        <f>+'CptResu an1'!A20</f>
        <v>Achats consommés matières</v>
      </c>
      <c r="B20" s="105">
        <f t="shared" ref="B20:M20" si="16">$N$20*B4</f>
        <v>7.8</v>
      </c>
      <c r="C20" s="105">
        <f t="shared" si="16"/>
        <v>10.4</v>
      </c>
      <c r="D20" s="105">
        <f t="shared" si="16"/>
        <v>11.7</v>
      </c>
      <c r="E20" s="105">
        <f t="shared" si="16"/>
        <v>11.7</v>
      </c>
      <c r="F20" s="105">
        <f t="shared" si="16"/>
        <v>11.7</v>
      </c>
      <c r="G20" s="105">
        <f t="shared" si="16"/>
        <v>11.7</v>
      </c>
      <c r="H20" s="105">
        <f t="shared" si="16"/>
        <v>10.4</v>
      </c>
      <c r="I20" s="105">
        <f t="shared" si="16"/>
        <v>7.8</v>
      </c>
      <c r="J20" s="105">
        <f t="shared" si="16"/>
        <v>11.7</v>
      </c>
      <c r="K20" s="105">
        <f t="shared" si="16"/>
        <v>11.7</v>
      </c>
      <c r="L20" s="105">
        <f t="shared" si="16"/>
        <v>11.7</v>
      </c>
      <c r="M20" s="105">
        <f t="shared" si="16"/>
        <v>11.7</v>
      </c>
      <c r="N20" s="41">
        <f>N9*O20</f>
        <v>130</v>
      </c>
      <c r="O20" s="95">
        <v>0.1</v>
      </c>
    </row>
    <row r="21" ht="13.5" customHeight="1">
      <c r="A21" s="39" t="str">
        <f>+'CptResu an1'!A21</f>
        <v>Achats consommés produits finis</v>
      </c>
      <c r="B21" s="108">
        <f t="shared" ref="B21:M21" si="17">$N$21*B4</f>
        <v>7.8</v>
      </c>
      <c r="C21" s="108">
        <f t="shared" si="17"/>
        <v>10.4</v>
      </c>
      <c r="D21" s="108">
        <f t="shared" si="17"/>
        <v>11.7</v>
      </c>
      <c r="E21" s="108">
        <f t="shared" si="17"/>
        <v>11.7</v>
      </c>
      <c r="F21" s="108">
        <f t="shared" si="17"/>
        <v>11.7</v>
      </c>
      <c r="G21" s="108">
        <f t="shared" si="17"/>
        <v>11.7</v>
      </c>
      <c r="H21" s="108">
        <f t="shared" si="17"/>
        <v>10.4</v>
      </c>
      <c r="I21" s="108">
        <f t="shared" si="17"/>
        <v>7.8</v>
      </c>
      <c r="J21" s="108">
        <f t="shared" si="17"/>
        <v>11.7</v>
      </c>
      <c r="K21" s="108">
        <f t="shared" si="17"/>
        <v>11.7</v>
      </c>
      <c r="L21" s="108">
        <f t="shared" si="17"/>
        <v>11.7</v>
      </c>
      <c r="M21" s="108">
        <f t="shared" si="17"/>
        <v>11.7</v>
      </c>
      <c r="N21" s="110">
        <f>N9*O21</f>
        <v>130</v>
      </c>
      <c r="O21" s="95">
        <v>0.1</v>
      </c>
    </row>
    <row r="22" ht="14.25" customHeight="1">
      <c r="A22" s="78" t="str">
        <f>+'CptResu an1'!A22</f>
        <v>Total achats Consommés</v>
      </c>
      <c r="B22" s="109">
        <f t="shared" ref="B22:M22" si="18">SUM(B18:B21)</f>
        <v>23.84</v>
      </c>
      <c r="C22" s="109">
        <f t="shared" si="18"/>
        <v>31.12</v>
      </c>
      <c r="D22" s="109">
        <f t="shared" si="18"/>
        <v>34.76</v>
      </c>
      <c r="E22" s="109">
        <f t="shared" si="18"/>
        <v>34.76</v>
      </c>
      <c r="F22" s="109">
        <f t="shared" si="18"/>
        <v>34.76</v>
      </c>
      <c r="G22" s="109">
        <f t="shared" si="18"/>
        <v>34.76</v>
      </c>
      <c r="H22" s="109">
        <f t="shared" si="18"/>
        <v>33.12</v>
      </c>
      <c r="I22" s="109">
        <f t="shared" si="18"/>
        <v>25.84</v>
      </c>
      <c r="J22" s="109">
        <f t="shared" si="18"/>
        <v>36.76</v>
      </c>
      <c r="K22" s="109">
        <f t="shared" si="18"/>
        <v>36.76</v>
      </c>
      <c r="L22" s="109">
        <f t="shared" si="18"/>
        <v>36.76</v>
      </c>
      <c r="M22" s="109">
        <f t="shared" si="18"/>
        <v>36.76</v>
      </c>
      <c r="N22" s="112">
        <f t="shared" ref="N22:N24" si="20">SUM(B22:M22)</f>
        <v>400</v>
      </c>
      <c r="O22" s="113">
        <f>N22/N9</f>
        <v>0.3076923077</v>
      </c>
    </row>
    <row r="23" ht="13.5" customHeight="1">
      <c r="A23" s="116" t="str">
        <f>+'CptResu an1'!A23</f>
        <v>Total couts production</v>
      </c>
      <c r="B23" s="117">
        <f t="shared" ref="B23:M23" si="19">B16+B22</f>
        <v>38.34</v>
      </c>
      <c r="C23" s="118">
        <f t="shared" si="19"/>
        <v>45.62</v>
      </c>
      <c r="D23" s="118">
        <f t="shared" si="19"/>
        <v>49.26</v>
      </c>
      <c r="E23" s="118">
        <f t="shared" si="19"/>
        <v>49.26</v>
      </c>
      <c r="F23" s="118">
        <f t="shared" si="19"/>
        <v>49.26</v>
      </c>
      <c r="G23" s="118">
        <f t="shared" si="19"/>
        <v>49.26</v>
      </c>
      <c r="H23" s="118">
        <f t="shared" si="19"/>
        <v>47.62</v>
      </c>
      <c r="I23" s="118">
        <f t="shared" si="19"/>
        <v>54.84</v>
      </c>
      <c r="J23" s="118">
        <f t="shared" si="19"/>
        <v>65.76</v>
      </c>
      <c r="K23" s="118">
        <f t="shared" si="19"/>
        <v>65.76</v>
      </c>
      <c r="L23" s="118">
        <f t="shared" si="19"/>
        <v>65.76</v>
      </c>
      <c r="M23" s="117">
        <f t="shared" si="19"/>
        <v>65.76</v>
      </c>
      <c r="N23" s="114">
        <f t="shared" si="20"/>
        <v>646.5</v>
      </c>
      <c r="O23" s="6"/>
    </row>
    <row r="24" ht="13.5" customHeight="1">
      <c r="A24" s="120" t="str">
        <f>+'CptResu an1'!A24</f>
        <v>Total Marge brute</v>
      </c>
      <c r="B24" s="121">
        <f t="shared" ref="B24:M24" si="21">B9-B23</f>
        <v>39.66</v>
      </c>
      <c r="C24" s="122">
        <f t="shared" si="21"/>
        <v>58.38</v>
      </c>
      <c r="D24" s="122">
        <f t="shared" si="21"/>
        <v>67.74</v>
      </c>
      <c r="E24" s="122">
        <f t="shared" si="21"/>
        <v>67.74</v>
      </c>
      <c r="F24" s="122">
        <f t="shared" si="21"/>
        <v>67.74</v>
      </c>
      <c r="G24" s="122">
        <f t="shared" si="21"/>
        <v>67.74</v>
      </c>
      <c r="H24" s="122">
        <f t="shared" si="21"/>
        <v>56.38</v>
      </c>
      <c r="I24" s="122">
        <f t="shared" si="21"/>
        <v>23.16</v>
      </c>
      <c r="J24" s="122">
        <f t="shared" si="21"/>
        <v>51.24</v>
      </c>
      <c r="K24" s="122">
        <f t="shared" si="21"/>
        <v>51.24</v>
      </c>
      <c r="L24" s="122">
        <f t="shared" si="21"/>
        <v>51.24</v>
      </c>
      <c r="M24" s="123">
        <f t="shared" si="21"/>
        <v>51.24</v>
      </c>
      <c r="N24" s="112">
        <f t="shared" si="20"/>
        <v>653.5</v>
      </c>
      <c r="O24" s="113"/>
    </row>
    <row r="25" ht="13.5" customHeight="1">
      <c r="A25" s="125" t="str">
        <f>+'CptResu an1'!A25</f>
        <v>% Marge</v>
      </c>
      <c r="B25" s="126">
        <f t="shared" ref="B25:N25" si="22">B24/B9</f>
        <v>0.5084615385</v>
      </c>
      <c r="C25" s="127">
        <f t="shared" si="22"/>
        <v>0.5613461538</v>
      </c>
      <c r="D25" s="127">
        <f t="shared" si="22"/>
        <v>0.578974359</v>
      </c>
      <c r="E25" s="127">
        <f t="shared" si="22"/>
        <v>0.578974359</v>
      </c>
      <c r="F25" s="127">
        <f t="shared" si="22"/>
        <v>0.578974359</v>
      </c>
      <c r="G25" s="127">
        <f t="shared" si="22"/>
        <v>0.578974359</v>
      </c>
      <c r="H25" s="127">
        <f t="shared" si="22"/>
        <v>0.5421153846</v>
      </c>
      <c r="I25" s="127">
        <f t="shared" si="22"/>
        <v>0.2969230769</v>
      </c>
      <c r="J25" s="127">
        <f t="shared" si="22"/>
        <v>0.4379487179</v>
      </c>
      <c r="K25" s="127">
        <f t="shared" si="22"/>
        <v>0.4379487179</v>
      </c>
      <c r="L25" s="127">
        <f t="shared" si="22"/>
        <v>0.4379487179</v>
      </c>
      <c r="M25" s="128">
        <f t="shared" si="22"/>
        <v>0.4379487179</v>
      </c>
      <c r="N25" s="129">
        <f t="shared" si="22"/>
        <v>0.5026923077</v>
      </c>
      <c r="O25" s="113"/>
    </row>
    <row r="26" ht="13.5" customHeight="1">
      <c r="A26" s="20"/>
      <c r="B26" s="130"/>
      <c r="C26" s="130"/>
      <c r="D26" s="130"/>
      <c r="E26" s="130"/>
      <c r="F26" s="130"/>
      <c r="G26" s="130"/>
      <c r="H26" s="130"/>
      <c r="I26" s="130"/>
      <c r="J26" s="130"/>
      <c r="K26" s="131" t="s">
        <v>30</v>
      </c>
      <c r="L26" s="130"/>
      <c r="M26" s="130"/>
      <c r="N26" s="134"/>
      <c r="O26" s="135">
        <v>220.0</v>
      </c>
    </row>
    <row r="27" ht="13.5" customHeight="1">
      <c r="A27" s="138" t="str">
        <f>+'CptResu an1'!A27</f>
        <v>Valeur stock</v>
      </c>
      <c r="B27" s="139">
        <f>$N$22*($O$27/$O$26)</f>
        <v>18.18181818</v>
      </c>
      <c r="C27" s="137">
        <f t="shared" ref="C27:L27" si="23">B27+($N$22*(D4-C4))</f>
        <v>22.18181818</v>
      </c>
      <c r="D27" s="137">
        <f t="shared" si="23"/>
        <v>22.18181818</v>
      </c>
      <c r="E27" s="137">
        <f t="shared" si="23"/>
        <v>22.18181818</v>
      </c>
      <c r="F27" s="137">
        <f t="shared" si="23"/>
        <v>22.18181818</v>
      </c>
      <c r="G27" s="137">
        <f t="shared" si="23"/>
        <v>18.18181818</v>
      </c>
      <c r="H27" s="137">
        <f t="shared" si="23"/>
        <v>10.18181818</v>
      </c>
      <c r="I27" s="137">
        <f t="shared" si="23"/>
        <v>22.18181818</v>
      </c>
      <c r="J27" s="137">
        <f t="shared" si="23"/>
        <v>22.18181818</v>
      </c>
      <c r="K27" s="137">
        <f t="shared" si="23"/>
        <v>22.18181818</v>
      </c>
      <c r="L27" s="137">
        <f t="shared" si="23"/>
        <v>22.18181818</v>
      </c>
      <c r="M27" s="137">
        <f>L27+($N$22*('CptResu an3'!B4-M4))</f>
        <v>10.18181818</v>
      </c>
      <c r="N27" s="140" t="s">
        <v>32</v>
      </c>
      <c r="O27" s="141">
        <v>10.0</v>
      </c>
    </row>
    <row r="28" ht="15.0" customHeight="1">
      <c r="A28" s="142" t="s">
        <v>33</v>
      </c>
      <c r="B28" s="143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44"/>
      <c r="O28" s="6"/>
    </row>
    <row r="29" ht="13.5" customHeight="1">
      <c r="A29" s="148" t="str">
        <f>'CptResu an1'!A29</f>
        <v>Loyer et Charges</v>
      </c>
      <c r="B29" s="150">
        <v>1.0</v>
      </c>
      <c r="C29" s="149">
        <f t="shared" ref="C29:M29" si="24">B29</f>
        <v>1</v>
      </c>
      <c r="D29" s="149">
        <f t="shared" si="24"/>
        <v>1</v>
      </c>
      <c r="E29" s="149">
        <f t="shared" si="24"/>
        <v>1</v>
      </c>
      <c r="F29" s="149">
        <f t="shared" si="24"/>
        <v>1</v>
      </c>
      <c r="G29" s="149">
        <f t="shared" si="24"/>
        <v>1</v>
      </c>
      <c r="H29" s="149">
        <f t="shared" si="24"/>
        <v>1</v>
      </c>
      <c r="I29" s="149">
        <f t="shared" si="24"/>
        <v>1</v>
      </c>
      <c r="J29" s="149">
        <f t="shared" si="24"/>
        <v>1</v>
      </c>
      <c r="K29" s="149">
        <f t="shared" si="24"/>
        <v>1</v>
      </c>
      <c r="L29" s="149">
        <f t="shared" si="24"/>
        <v>1</v>
      </c>
      <c r="M29" s="151">
        <f t="shared" si="24"/>
        <v>1</v>
      </c>
      <c r="N29" s="152">
        <f t="shared" ref="N29:N48" si="25">SUM(B29:M29)</f>
        <v>12</v>
      </c>
      <c r="O29" s="6"/>
    </row>
    <row r="30" ht="13.5" customHeight="1">
      <c r="A30" s="86" t="str">
        <f>'CptResu an1'!A30</f>
        <v>Assurances</v>
      </c>
      <c r="B30" s="154">
        <v>5.0</v>
      </c>
      <c r="C30" s="156"/>
      <c r="D30" s="157"/>
      <c r="E30" s="157"/>
      <c r="F30" s="157"/>
      <c r="G30" s="157"/>
      <c r="H30" s="157">
        <v>5.0</v>
      </c>
      <c r="I30" s="157"/>
      <c r="J30" s="157"/>
      <c r="K30" s="157"/>
      <c r="L30" s="157"/>
      <c r="M30" s="158"/>
      <c r="N30" s="152">
        <f t="shared" si="25"/>
        <v>10</v>
      </c>
      <c r="O30" s="6"/>
    </row>
    <row r="31" ht="13.5" customHeight="1">
      <c r="A31" s="86" t="str">
        <f>'CptResu an1'!A31</f>
        <v>Chauffage /Electricité/Eau</v>
      </c>
      <c r="B31" s="160">
        <v>1.0</v>
      </c>
      <c r="C31" s="157">
        <f t="shared" ref="C31:M31" si="26">+B31</f>
        <v>1</v>
      </c>
      <c r="D31" s="157">
        <f t="shared" si="26"/>
        <v>1</v>
      </c>
      <c r="E31" s="157">
        <f t="shared" si="26"/>
        <v>1</v>
      </c>
      <c r="F31" s="157">
        <f t="shared" si="26"/>
        <v>1</v>
      </c>
      <c r="G31" s="157">
        <f t="shared" si="26"/>
        <v>1</v>
      </c>
      <c r="H31" s="157">
        <f t="shared" si="26"/>
        <v>1</v>
      </c>
      <c r="I31" s="157">
        <f t="shared" si="26"/>
        <v>1</v>
      </c>
      <c r="J31" s="157">
        <f t="shared" si="26"/>
        <v>1</v>
      </c>
      <c r="K31" s="157">
        <f t="shared" si="26"/>
        <v>1</v>
      </c>
      <c r="L31" s="157">
        <f t="shared" si="26"/>
        <v>1</v>
      </c>
      <c r="M31" s="157">
        <f t="shared" si="26"/>
        <v>1</v>
      </c>
      <c r="N31" s="152">
        <f t="shared" si="25"/>
        <v>12</v>
      </c>
      <c r="O31" s="6"/>
    </row>
    <row r="32" ht="13.5" customHeight="1">
      <c r="A32" s="86" t="str">
        <f>'CptResu an1'!A32</f>
        <v>Entretien /Ménage</v>
      </c>
      <c r="B32" s="160">
        <v>1.0</v>
      </c>
      <c r="C32" s="157">
        <f t="shared" ref="C32:M32" si="27">B32</f>
        <v>1</v>
      </c>
      <c r="D32" s="157">
        <f t="shared" si="27"/>
        <v>1</v>
      </c>
      <c r="E32" s="157">
        <f t="shared" si="27"/>
        <v>1</v>
      </c>
      <c r="F32" s="157">
        <f t="shared" si="27"/>
        <v>1</v>
      </c>
      <c r="G32" s="157">
        <f t="shared" si="27"/>
        <v>1</v>
      </c>
      <c r="H32" s="157">
        <f t="shared" si="27"/>
        <v>1</v>
      </c>
      <c r="I32" s="157">
        <f t="shared" si="27"/>
        <v>1</v>
      </c>
      <c r="J32" s="157">
        <f t="shared" si="27"/>
        <v>1</v>
      </c>
      <c r="K32" s="157">
        <f t="shared" si="27"/>
        <v>1</v>
      </c>
      <c r="L32" s="157">
        <f t="shared" si="27"/>
        <v>1</v>
      </c>
      <c r="M32" s="157">
        <f t="shared" si="27"/>
        <v>1</v>
      </c>
      <c r="N32" s="152">
        <f t="shared" si="25"/>
        <v>12</v>
      </c>
      <c r="O32" s="6"/>
    </row>
    <row r="33" ht="13.5" customHeight="1">
      <c r="A33" s="86" t="str">
        <f>'CptResu an1'!A33</f>
        <v>Téléphone /internet</v>
      </c>
      <c r="B33" s="160">
        <v>1.0</v>
      </c>
      <c r="C33" s="157">
        <f t="shared" ref="C33:M33" si="28">B33</f>
        <v>1</v>
      </c>
      <c r="D33" s="157">
        <f t="shared" si="28"/>
        <v>1</v>
      </c>
      <c r="E33" s="157">
        <f t="shared" si="28"/>
        <v>1</v>
      </c>
      <c r="F33" s="157">
        <f t="shared" si="28"/>
        <v>1</v>
      </c>
      <c r="G33" s="157">
        <f t="shared" si="28"/>
        <v>1</v>
      </c>
      <c r="H33" s="157">
        <f t="shared" si="28"/>
        <v>1</v>
      </c>
      <c r="I33" s="157">
        <f t="shared" si="28"/>
        <v>1</v>
      </c>
      <c r="J33" s="157">
        <f t="shared" si="28"/>
        <v>1</v>
      </c>
      <c r="K33" s="157">
        <f t="shared" si="28"/>
        <v>1</v>
      </c>
      <c r="L33" s="157">
        <f t="shared" si="28"/>
        <v>1</v>
      </c>
      <c r="M33" s="157">
        <f t="shared" si="28"/>
        <v>1</v>
      </c>
      <c r="N33" s="152">
        <f t="shared" si="25"/>
        <v>12</v>
      </c>
      <c r="O33" s="6"/>
    </row>
    <row r="34" ht="13.5" customHeight="1">
      <c r="A34" s="86" t="str">
        <f>'CptResu an1'!A34</f>
        <v>Affranchissements</v>
      </c>
      <c r="B34" s="160">
        <v>1.0</v>
      </c>
      <c r="C34" s="157">
        <f t="shared" ref="C34:M34" si="29">B34</f>
        <v>1</v>
      </c>
      <c r="D34" s="157">
        <f t="shared" si="29"/>
        <v>1</v>
      </c>
      <c r="E34" s="157">
        <f t="shared" si="29"/>
        <v>1</v>
      </c>
      <c r="F34" s="157">
        <f t="shared" si="29"/>
        <v>1</v>
      </c>
      <c r="G34" s="157">
        <f t="shared" si="29"/>
        <v>1</v>
      </c>
      <c r="H34" s="157">
        <f t="shared" si="29"/>
        <v>1</v>
      </c>
      <c r="I34" s="157">
        <f t="shared" si="29"/>
        <v>1</v>
      </c>
      <c r="J34" s="157">
        <f t="shared" si="29"/>
        <v>1</v>
      </c>
      <c r="K34" s="157">
        <f t="shared" si="29"/>
        <v>1</v>
      </c>
      <c r="L34" s="157">
        <f t="shared" si="29"/>
        <v>1</v>
      </c>
      <c r="M34" s="157">
        <f t="shared" si="29"/>
        <v>1</v>
      </c>
      <c r="N34" s="152">
        <f t="shared" si="25"/>
        <v>12</v>
      </c>
      <c r="O34" s="6"/>
    </row>
    <row r="35" ht="13.5" customHeight="1">
      <c r="A35" s="86" t="str">
        <f>'CptResu an1'!A35</f>
        <v>Fournitures de Bureau </v>
      </c>
      <c r="B35" s="160">
        <v>1.0</v>
      </c>
      <c r="C35" s="157">
        <f t="shared" ref="C35:M35" si="30">B35</f>
        <v>1</v>
      </c>
      <c r="D35" s="157">
        <f t="shared" si="30"/>
        <v>1</v>
      </c>
      <c r="E35" s="157">
        <f t="shared" si="30"/>
        <v>1</v>
      </c>
      <c r="F35" s="157">
        <f t="shared" si="30"/>
        <v>1</v>
      </c>
      <c r="G35" s="157">
        <f t="shared" si="30"/>
        <v>1</v>
      </c>
      <c r="H35" s="157">
        <f t="shared" si="30"/>
        <v>1</v>
      </c>
      <c r="I35" s="157">
        <f t="shared" si="30"/>
        <v>1</v>
      </c>
      <c r="J35" s="157">
        <f t="shared" si="30"/>
        <v>1</v>
      </c>
      <c r="K35" s="157">
        <f t="shared" si="30"/>
        <v>1</v>
      </c>
      <c r="L35" s="157">
        <f t="shared" si="30"/>
        <v>1</v>
      </c>
      <c r="M35" s="158">
        <f t="shared" si="30"/>
        <v>1</v>
      </c>
      <c r="N35" s="152">
        <f t="shared" si="25"/>
        <v>12</v>
      </c>
      <c r="O35" s="6"/>
    </row>
    <row r="36" ht="13.5" customHeight="1">
      <c r="A36" s="86" t="str">
        <f>'CptResu an1'!A36</f>
        <v>Petit Equipement/logiciels </v>
      </c>
      <c r="B36" s="160">
        <v>1.0</v>
      </c>
      <c r="C36" s="157">
        <f t="shared" ref="C36:M36" si="31">B36</f>
        <v>1</v>
      </c>
      <c r="D36" s="157">
        <f t="shared" si="31"/>
        <v>1</v>
      </c>
      <c r="E36" s="157">
        <f t="shared" si="31"/>
        <v>1</v>
      </c>
      <c r="F36" s="157">
        <f t="shared" si="31"/>
        <v>1</v>
      </c>
      <c r="G36" s="157">
        <f t="shared" si="31"/>
        <v>1</v>
      </c>
      <c r="H36" s="157">
        <f t="shared" si="31"/>
        <v>1</v>
      </c>
      <c r="I36" s="157">
        <f t="shared" si="31"/>
        <v>1</v>
      </c>
      <c r="J36" s="157">
        <f t="shared" si="31"/>
        <v>1</v>
      </c>
      <c r="K36" s="157">
        <f t="shared" si="31"/>
        <v>1</v>
      </c>
      <c r="L36" s="157">
        <f t="shared" si="31"/>
        <v>1</v>
      </c>
      <c r="M36" s="158">
        <f t="shared" si="31"/>
        <v>1</v>
      </c>
      <c r="N36" s="152">
        <f t="shared" si="25"/>
        <v>12</v>
      </c>
      <c r="O36" s="6"/>
    </row>
    <row r="37" ht="13.5" customHeight="1">
      <c r="A37" s="86" t="str">
        <f>'CptResu an1'!A37</f>
        <v>Assistance Juridique </v>
      </c>
      <c r="B37" s="154">
        <v>6.0</v>
      </c>
      <c r="C37" s="157"/>
      <c r="D37" s="157" t="str">
        <f t="shared" ref="D37:G37" si="32">C37</f>
        <v/>
      </c>
      <c r="E37" s="157" t="str">
        <f t="shared" si="32"/>
        <v/>
      </c>
      <c r="F37" s="157" t="str">
        <f t="shared" si="32"/>
        <v/>
      </c>
      <c r="G37" s="157" t="str">
        <f t="shared" si="32"/>
        <v/>
      </c>
      <c r="H37" s="157">
        <v>5.0</v>
      </c>
      <c r="I37" s="157">
        <v>0.0</v>
      </c>
      <c r="J37" s="157">
        <f t="shared" ref="J37:M37" si="33">I37</f>
        <v>0</v>
      </c>
      <c r="K37" s="157">
        <f t="shared" si="33"/>
        <v>0</v>
      </c>
      <c r="L37" s="157">
        <f t="shared" si="33"/>
        <v>0</v>
      </c>
      <c r="M37" s="158">
        <f t="shared" si="33"/>
        <v>0</v>
      </c>
      <c r="N37" s="152">
        <f t="shared" si="25"/>
        <v>11</v>
      </c>
      <c r="O37" s="6"/>
    </row>
    <row r="38" ht="13.5" customHeight="1">
      <c r="A38" s="86" t="str">
        <f>'CptResu an1'!A38</f>
        <v>Honoraires /Gestion</v>
      </c>
      <c r="B38" s="154">
        <v>1.0</v>
      </c>
      <c r="C38" s="157">
        <f t="shared" ref="C38:M38" si="34">B38</f>
        <v>1</v>
      </c>
      <c r="D38" s="157">
        <f t="shared" si="34"/>
        <v>1</v>
      </c>
      <c r="E38" s="157">
        <f t="shared" si="34"/>
        <v>1</v>
      </c>
      <c r="F38" s="157">
        <f t="shared" si="34"/>
        <v>1</v>
      </c>
      <c r="G38" s="157">
        <f t="shared" si="34"/>
        <v>1</v>
      </c>
      <c r="H38" s="157">
        <f t="shared" si="34"/>
        <v>1</v>
      </c>
      <c r="I38" s="157">
        <f t="shared" si="34"/>
        <v>1</v>
      </c>
      <c r="J38" s="157">
        <f t="shared" si="34"/>
        <v>1</v>
      </c>
      <c r="K38" s="157">
        <f t="shared" si="34"/>
        <v>1</v>
      </c>
      <c r="L38" s="157">
        <f t="shared" si="34"/>
        <v>1</v>
      </c>
      <c r="M38" s="158">
        <f t="shared" si="34"/>
        <v>1</v>
      </c>
      <c r="N38" s="152">
        <f t="shared" si="25"/>
        <v>12</v>
      </c>
      <c r="O38" s="6"/>
    </row>
    <row r="39" ht="13.5" customHeight="1">
      <c r="A39" s="86" t="str">
        <f>'CptResu an1'!A39</f>
        <v>Publicité</v>
      </c>
      <c r="B39" s="154">
        <v>0.0</v>
      </c>
      <c r="C39" s="157">
        <v>3.0</v>
      </c>
      <c r="D39" s="157">
        <v>0.0</v>
      </c>
      <c r="E39" s="157">
        <f t="shared" ref="E39:H39" si="35">D39</f>
        <v>0</v>
      </c>
      <c r="F39" s="157">
        <f t="shared" si="35"/>
        <v>0</v>
      </c>
      <c r="G39" s="157">
        <f t="shared" si="35"/>
        <v>0</v>
      </c>
      <c r="H39" s="157">
        <f t="shared" si="35"/>
        <v>0</v>
      </c>
      <c r="I39" s="157">
        <v>5.0</v>
      </c>
      <c r="J39" s="157">
        <f>I39</f>
        <v>5</v>
      </c>
      <c r="K39" s="157">
        <v>0.0</v>
      </c>
      <c r="L39" s="157">
        <f t="shared" ref="L39:M39" si="36">K39</f>
        <v>0</v>
      </c>
      <c r="M39" s="158">
        <f t="shared" si="36"/>
        <v>0</v>
      </c>
      <c r="N39" s="152">
        <f t="shared" si="25"/>
        <v>13</v>
      </c>
      <c r="O39" s="6"/>
    </row>
    <row r="40" ht="13.5" customHeight="1">
      <c r="A40" s="86" t="str">
        <f>'CptResu an1'!A40</f>
        <v>Mailings</v>
      </c>
      <c r="B40" s="154">
        <v>0.0</v>
      </c>
      <c r="C40" s="157">
        <f t="shared" ref="C40:E40" si="37">B40</f>
        <v>0</v>
      </c>
      <c r="D40" s="157">
        <f t="shared" si="37"/>
        <v>0</v>
      </c>
      <c r="E40" s="157">
        <f t="shared" si="37"/>
        <v>0</v>
      </c>
      <c r="F40" s="157">
        <v>3.0</v>
      </c>
      <c r="G40" s="157">
        <v>0.0</v>
      </c>
      <c r="H40" s="157">
        <f t="shared" ref="H40:J40" si="38">G40</f>
        <v>0</v>
      </c>
      <c r="I40" s="157">
        <f t="shared" si="38"/>
        <v>0</v>
      </c>
      <c r="J40" s="157">
        <f t="shared" si="38"/>
        <v>0</v>
      </c>
      <c r="K40" s="157">
        <v>3.0</v>
      </c>
      <c r="L40" s="157">
        <v>0.0</v>
      </c>
      <c r="M40" s="158">
        <f>L40</f>
        <v>0</v>
      </c>
      <c r="N40" s="152">
        <f t="shared" si="25"/>
        <v>6</v>
      </c>
      <c r="O40" s="6"/>
    </row>
    <row r="41" ht="13.5" customHeight="1">
      <c r="A41" s="86" t="str">
        <f>'CptResu an1'!A41</f>
        <v>Salons </v>
      </c>
      <c r="B41" s="154">
        <v>0.0</v>
      </c>
      <c r="C41" s="157">
        <f t="shared" ref="C41:D41" si="39">B41</f>
        <v>0</v>
      </c>
      <c r="D41" s="157">
        <f t="shared" si="39"/>
        <v>0</v>
      </c>
      <c r="E41" s="157">
        <v>10.0</v>
      </c>
      <c r="F41" s="157">
        <v>0.0</v>
      </c>
      <c r="G41" s="157">
        <f t="shared" ref="G41:M41" si="40">F41</f>
        <v>0</v>
      </c>
      <c r="H41" s="157">
        <f t="shared" si="40"/>
        <v>0</v>
      </c>
      <c r="I41" s="157">
        <f t="shared" si="40"/>
        <v>0</v>
      </c>
      <c r="J41" s="157">
        <f t="shared" si="40"/>
        <v>0</v>
      </c>
      <c r="K41" s="157">
        <f t="shared" si="40"/>
        <v>0</v>
      </c>
      <c r="L41" s="157">
        <f t="shared" si="40"/>
        <v>0</v>
      </c>
      <c r="M41" s="158">
        <f t="shared" si="40"/>
        <v>0</v>
      </c>
      <c r="N41" s="152">
        <f t="shared" si="25"/>
        <v>10</v>
      </c>
      <c r="O41" s="6"/>
    </row>
    <row r="42" ht="13.5" customHeight="1">
      <c r="A42" s="86" t="str">
        <f>'CptResu an1'!A42</f>
        <v>Documentation</v>
      </c>
      <c r="B42" s="154">
        <v>0.0</v>
      </c>
      <c r="C42" s="157">
        <v>2.0</v>
      </c>
      <c r="D42" s="157">
        <v>0.0</v>
      </c>
      <c r="E42" s="157">
        <f t="shared" ref="E42:H42" si="41">D42</f>
        <v>0</v>
      </c>
      <c r="F42" s="157">
        <f t="shared" si="41"/>
        <v>0</v>
      </c>
      <c r="G42" s="157">
        <f t="shared" si="41"/>
        <v>0</v>
      </c>
      <c r="H42" s="157">
        <f t="shared" si="41"/>
        <v>0</v>
      </c>
      <c r="I42" s="157">
        <v>2.0</v>
      </c>
      <c r="J42" s="157">
        <v>0.0</v>
      </c>
      <c r="K42" s="157">
        <f t="shared" ref="K42:M42" si="42">J42</f>
        <v>0</v>
      </c>
      <c r="L42" s="157">
        <f t="shared" si="42"/>
        <v>0</v>
      </c>
      <c r="M42" s="158">
        <f t="shared" si="42"/>
        <v>0</v>
      </c>
      <c r="N42" s="152">
        <f t="shared" si="25"/>
        <v>4</v>
      </c>
      <c r="O42" s="161"/>
    </row>
    <row r="43" ht="13.5" customHeight="1">
      <c r="A43" s="86" t="str">
        <f>'CptResu an1'!A43</f>
        <v>Frais de Déplacement </v>
      </c>
      <c r="B43" s="160">
        <v>1.0</v>
      </c>
      <c r="C43" s="157">
        <f t="shared" ref="C43:M43" si="43">B43</f>
        <v>1</v>
      </c>
      <c r="D43" s="157">
        <f t="shared" si="43"/>
        <v>1</v>
      </c>
      <c r="E43" s="157">
        <f t="shared" si="43"/>
        <v>1</v>
      </c>
      <c r="F43" s="157">
        <f t="shared" si="43"/>
        <v>1</v>
      </c>
      <c r="G43" s="157">
        <f t="shared" si="43"/>
        <v>1</v>
      </c>
      <c r="H43" s="157">
        <f t="shared" si="43"/>
        <v>1</v>
      </c>
      <c r="I43" s="157">
        <f t="shared" si="43"/>
        <v>1</v>
      </c>
      <c r="J43" s="157">
        <f t="shared" si="43"/>
        <v>1</v>
      </c>
      <c r="K43" s="157">
        <f t="shared" si="43"/>
        <v>1</v>
      </c>
      <c r="L43" s="157">
        <f t="shared" si="43"/>
        <v>1</v>
      </c>
      <c r="M43" s="158">
        <f t="shared" si="43"/>
        <v>1</v>
      </c>
      <c r="N43" s="152">
        <f t="shared" si="25"/>
        <v>12</v>
      </c>
      <c r="O43" s="6"/>
    </row>
    <row r="44" ht="13.5" customHeight="1">
      <c r="A44" s="86" t="str">
        <f>'CptResu an1'!A44</f>
        <v>Missions Réception</v>
      </c>
      <c r="B44" s="154">
        <v>1.0</v>
      </c>
      <c r="C44" s="157">
        <f t="shared" ref="C44:M44" si="44">B44</f>
        <v>1</v>
      </c>
      <c r="D44" s="157">
        <f t="shared" si="44"/>
        <v>1</v>
      </c>
      <c r="E44" s="157">
        <f t="shared" si="44"/>
        <v>1</v>
      </c>
      <c r="F44" s="157">
        <f t="shared" si="44"/>
        <v>1</v>
      </c>
      <c r="G44" s="157">
        <f t="shared" si="44"/>
        <v>1</v>
      </c>
      <c r="H44" s="157">
        <f t="shared" si="44"/>
        <v>1</v>
      </c>
      <c r="I44" s="157">
        <f t="shared" si="44"/>
        <v>1</v>
      </c>
      <c r="J44" s="157">
        <f t="shared" si="44"/>
        <v>1</v>
      </c>
      <c r="K44" s="157">
        <f t="shared" si="44"/>
        <v>1</v>
      </c>
      <c r="L44" s="157">
        <f t="shared" si="44"/>
        <v>1</v>
      </c>
      <c r="M44" s="158">
        <f t="shared" si="44"/>
        <v>1</v>
      </c>
      <c r="N44" s="152">
        <f t="shared" si="25"/>
        <v>12</v>
      </c>
      <c r="O44" s="6"/>
    </row>
    <row r="45" ht="13.5" customHeight="1">
      <c r="A45" s="86" t="str">
        <f>'CptResu an1'!A45</f>
        <v>Divers1</v>
      </c>
      <c r="B45" s="154">
        <v>1.0</v>
      </c>
      <c r="C45" s="157">
        <f t="shared" ref="C45:M45" si="45">B45</f>
        <v>1</v>
      </c>
      <c r="D45" s="157">
        <f t="shared" si="45"/>
        <v>1</v>
      </c>
      <c r="E45" s="157">
        <f t="shared" si="45"/>
        <v>1</v>
      </c>
      <c r="F45" s="157">
        <f t="shared" si="45"/>
        <v>1</v>
      </c>
      <c r="G45" s="157">
        <f t="shared" si="45"/>
        <v>1</v>
      </c>
      <c r="H45" s="157">
        <f t="shared" si="45"/>
        <v>1</v>
      </c>
      <c r="I45" s="157">
        <f t="shared" si="45"/>
        <v>1</v>
      </c>
      <c r="J45" s="157">
        <f t="shared" si="45"/>
        <v>1</v>
      </c>
      <c r="K45" s="157">
        <f t="shared" si="45"/>
        <v>1</v>
      </c>
      <c r="L45" s="157">
        <f t="shared" si="45"/>
        <v>1</v>
      </c>
      <c r="M45" s="158">
        <f t="shared" si="45"/>
        <v>1</v>
      </c>
      <c r="N45" s="152">
        <f t="shared" si="25"/>
        <v>12</v>
      </c>
      <c r="O45" s="6"/>
    </row>
    <row r="46" ht="13.5" customHeight="1">
      <c r="A46" s="86" t="str">
        <f>'CptResu an1'!A46</f>
        <v>Divers2</v>
      </c>
      <c r="B46" s="154">
        <v>0.0</v>
      </c>
      <c r="C46" s="157">
        <f t="shared" ref="C46:M46" si="46">B46</f>
        <v>0</v>
      </c>
      <c r="D46" s="157">
        <f t="shared" si="46"/>
        <v>0</v>
      </c>
      <c r="E46" s="157">
        <f t="shared" si="46"/>
        <v>0</v>
      </c>
      <c r="F46" s="157">
        <f t="shared" si="46"/>
        <v>0</v>
      </c>
      <c r="G46" s="157">
        <f t="shared" si="46"/>
        <v>0</v>
      </c>
      <c r="H46" s="157">
        <f t="shared" si="46"/>
        <v>0</v>
      </c>
      <c r="I46" s="157">
        <f t="shared" si="46"/>
        <v>0</v>
      </c>
      <c r="J46" s="157">
        <f t="shared" si="46"/>
        <v>0</v>
      </c>
      <c r="K46" s="157">
        <f t="shared" si="46"/>
        <v>0</v>
      </c>
      <c r="L46" s="157">
        <f t="shared" si="46"/>
        <v>0</v>
      </c>
      <c r="M46" s="158">
        <f t="shared" si="46"/>
        <v>0</v>
      </c>
      <c r="N46" s="152">
        <f t="shared" si="25"/>
        <v>0</v>
      </c>
      <c r="O46" s="6"/>
    </row>
    <row r="47" ht="13.5" customHeight="1">
      <c r="A47" s="179" t="str">
        <f>'CptResu an1'!A47</f>
        <v>Divers 3</v>
      </c>
      <c r="B47" s="180">
        <v>0.0</v>
      </c>
      <c r="C47" s="157">
        <f t="shared" ref="C47:M47" si="47">B47</f>
        <v>0</v>
      </c>
      <c r="D47" s="157">
        <f t="shared" si="47"/>
        <v>0</v>
      </c>
      <c r="E47" s="157">
        <f t="shared" si="47"/>
        <v>0</v>
      </c>
      <c r="F47" s="157">
        <f t="shared" si="47"/>
        <v>0</v>
      </c>
      <c r="G47" s="157">
        <f t="shared" si="47"/>
        <v>0</v>
      </c>
      <c r="H47" s="157">
        <f t="shared" si="47"/>
        <v>0</v>
      </c>
      <c r="I47" s="157">
        <f t="shared" si="47"/>
        <v>0</v>
      </c>
      <c r="J47" s="157">
        <f t="shared" si="47"/>
        <v>0</v>
      </c>
      <c r="K47" s="157">
        <f t="shared" si="47"/>
        <v>0</v>
      </c>
      <c r="L47" s="157">
        <f t="shared" si="47"/>
        <v>0</v>
      </c>
      <c r="M47" s="158">
        <f t="shared" si="47"/>
        <v>0</v>
      </c>
      <c r="N47" s="152">
        <f t="shared" si="25"/>
        <v>0</v>
      </c>
      <c r="O47" s="6"/>
    </row>
    <row r="48" ht="14.25" customHeight="1">
      <c r="A48" s="181" t="s">
        <v>53</v>
      </c>
      <c r="B48" s="166">
        <f t="shared" ref="B48:M48" si="48">SUM(B29:B47)</f>
        <v>22</v>
      </c>
      <c r="C48" s="167">
        <f t="shared" si="48"/>
        <v>16</v>
      </c>
      <c r="D48" s="167">
        <f t="shared" si="48"/>
        <v>11</v>
      </c>
      <c r="E48" s="167">
        <f t="shared" si="48"/>
        <v>21</v>
      </c>
      <c r="F48" s="167">
        <f t="shared" si="48"/>
        <v>14</v>
      </c>
      <c r="G48" s="167">
        <f t="shared" si="48"/>
        <v>11</v>
      </c>
      <c r="H48" s="167">
        <f t="shared" si="48"/>
        <v>21</v>
      </c>
      <c r="I48" s="167">
        <f t="shared" si="48"/>
        <v>18</v>
      </c>
      <c r="J48" s="167">
        <f t="shared" si="48"/>
        <v>16</v>
      </c>
      <c r="K48" s="167">
        <f t="shared" si="48"/>
        <v>14</v>
      </c>
      <c r="L48" s="167">
        <f t="shared" si="48"/>
        <v>11</v>
      </c>
      <c r="M48" s="168">
        <f t="shared" si="48"/>
        <v>11</v>
      </c>
      <c r="N48" s="169">
        <f t="shared" si="25"/>
        <v>186</v>
      </c>
      <c r="O48" s="6"/>
    </row>
    <row r="49" ht="17.25" customHeight="1">
      <c r="A49" s="170" t="s">
        <v>54</v>
      </c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3"/>
      <c r="N49" s="174"/>
      <c r="O49" s="6"/>
    </row>
    <row r="50" ht="12.75" customHeight="1">
      <c r="A50" s="182" t="str">
        <f>'CptResu an1'!A50</f>
        <v>Nombre de salariés </v>
      </c>
      <c r="B50" s="176">
        <v>2.0</v>
      </c>
      <c r="C50" s="177">
        <f t="shared" ref="C50:M50" si="49">+B50</f>
        <v>2</v>
      </c>
      <c r="D50" s="177">
        <f t="shared" si="49"/>
        <v>2</v>
      </c>
      <c r="E50" s="177">
        <f t="shared" si="49"/>
        <v>2</v>
      </c>
      <c r="F50" s="177">
        <f t="shared" si="49"/>
        <v>2</v>
      </c>
      <c r="G50" s="177">
        <f t="shared" si="49"/>
        <v>2</v>
      </c>
      <c r="H50" s="177">
        <f t="shared" si="49"/>
        <v>2</v>
      </c>
      <c r="I50" s="177">
        <f t="shared" si="49"/>
        <v>2</v>
      </c>
      <c r="J50" s="177">
        <f t="shared" si="49"/>
        <v>2</v>
      </c>
      <c r="K50" s="177">
        <f t="shared" si="49"/>
        <v>2</v>
      </c>
      <c r="L50" s="177">
        <f t="shared" si="49"/>
        <v>2</v>
      </c>
      <c r="M50" s="177">
        <f t="shared" si="49"/>
        <v>2</v>
      </c>
      <c r="N50" s="82">
        <f>SUM(B50:M50)/12</f>
        <v>2</v>
      </c>
      <c r="O50" s="6"/>
    </row>
    <row r="51" ht="12.75" customHeight="1">
      <c r="A51" s="188" t="str">
        <f>'CptResu an1'!A51</f>
        <v>Salaires et Primes </v>
      </c>
      <c r="B51" s="178">
        <v>20.0</v>
      </c>
      <c r="C51" s="102">
        <f t="shared" ref="C51:M51" si="50">+B51</f>
        <v>20</v>
      </c>
      <c r="D51" s="102">
        <f t="shared" si="50"/>
        <v>20</v>
      </c>
      <c r="E51" s="102">
        <f t="shared" si="50"/>
        <v>20</v>
      </c>
      <c r="F51" s="102">
        <f t="shared" si="50"/>
        <v>20</v>
      </c>
      <c r="G51" s="102">
        <f t="shared" si="50"/>
        <v>20</v>
      </c>
      <c r="H51" s="102">
        <f t="shared" si="50"/>
        <v>20</v>
      </c>
      <c r="I51" s="102">
        <f t="shared" si="50"/>
        <v>20</v>
      </c>
      <c r="J51" s="102">
        <f t="shared" si="50"/>
        <v>20</v>
      </c>
      <c r="K51" s="102">
        <f t="shared" si="50"/>
        <v>20</v>
      </c>
      <c r="L51" s="102">
        <f t="shared" si="50"/>
        <v>20</v>
      </c>
      <c r="M51" s="102">
        <f t="shared" si="50"/>
        <v>20</v>
      </c>
      <c r="N51" s="25">
        <f t="shared" ref="N51:N53" si="52">SUM(B51:M51)</f>
        <v>240</v>
      </c>
      <c r="O51" s="6"/>
    </row>
    <row r="52" ht="12.75" customHeight="1">
      <c r="A52" s="188" t="str">
        <f>'CptResu an1'!A52</f>
        <v>Charges sociales</v>
      </c>
      <c r="B52" s="106">
        <f t="shared" ref="B52:M52" si="51">B51*$O$52</f>
        <v>9</v>
      </c>
      <c r="C52" s="105">
        <f t="shared" si="51"/>
        <v>9</v>
      </c>
      <c r="D52" s="105">
        <f t="shared" si="51"/>
        <v>9</v>
      </c>
      <c r="E52" s="105">
        <f t="shared" si="51"/>
        <v>9</v>
      </c>
      <c r="F52" s="105">
        <f t="shared" si="51"/>
        <v>9</v>
      </c>
      <c r="G52" s="105">
        <f t="shared" si="51"/>
        <v>9</v>
      </c>
      <c r="H52" s="105">
        <f t="shared" si="51"/>
        <v>9</v>
      </c>
      <c r="I52" s="105">
        <f t="shared" si="51"/>
        <v>9</v>
      </c>
      <c r="J52" s="105">
        <f t="shared" si="51"/>
        <v>9</v>
      </c>
      <c r="K52" s="105">
        <f t="shared" si="51"/>
        <v>9</v>
      </c>
      <c r="L52" s="105">
        <f t="shared" si="51"/>
        <v>9</v>
      </c>
      <c r="M52" s="107">
        <f t="shared" si="51"/>
        <v>9</v>
      </c>
      <c r="N52" s="41">
        <f t="shared" si="52"/>
        <v>108</v>
      </c>
      <c r="O52" s="95">
        <v>0.45</v>
      </c>
    </row>
    <row r="53" ht="13.5" customHeight="1">
      <c r="A53" s="193" t="str">
        <f>'CptResu an1'!A53</f>
        <v>Divers Personnel</v>
      </c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5"/>
      <c r="N53" s="41">
        <f t="shared" si="52"/>
        <v>0</v>
      </c>
      <c r="O53" s="6"/>
    </row>
    <row r="54" ht="13.5" customHeight="1">
      <c r="A54" s="182" t="str">
        <f>'CptResu an1'!A54</f>
        <v>Dirigeant de l'Entreprise </v>
      </c>
      <c r="B54" s="186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9">
        <f>SUM(B54:M54)/12</f>
        <v>0</v>
      </c>
      <c r="O54" s="63"/>
    </row>
    <row r="55" ht="12.75" customHeight="1">
      <c r="A55" s="188" t="str">
        <f>'CptResu an1'!A55</f>
        <v>Salaires Bruts  et Primes </v>
      </c>
      <c r="B55" s="178">
        <v>6.0</v>
      </c>
      <c r="C55" s="85">
        <v>5.0</v>
      </c>
      <c r="D55" s="85">
        <v>5.0</v>
      </c>
      <c r="E55" s="85">
        <v>5.0</v>
      </c>
      <c r="F55" s="85">
        <v>5.0</v>
      </c>
      <c r="G55" s="85">
        <v>5.0</v>
      </c>
      <c r="H55" s="85">
        <v>5.0</v>
      </c>
      <c r="I55" s="85">
        <v>5.0</v>
      </c>
      <c r="J55" s="85">
        <v>5.0</v>
      </c>
      <c r="K55" s="85">
        <v>5.0</v>
      </c>
      <c r="L55" s="85">
        <v>5.0</v>
      </c>
      <c r="M55" s="85">
        <v>5.0</v>
      </c>
      <c r="N55" s="41">
        <f t="shared" ref="N55:N58" si="54">SUM(B55:M55)</f>
        <v>61</v>
      </c>
      <c r="O55" s="63"/>
    </row>
    <row r="56" ht="13.5" customHeight="1">
      <c r="A56" s="188" t="str">
        <f>'CptResu an1'!A56</f>
        <v>Charges sociales</v>
      </c>
      <c r="B56" s="190">
        <f t="shared" ref="B56:M56" si="53">B55*$O$56</f>
        <v>3</v>
      </c>
      <c r="C56" s="191">
        <f t="shared" si="53"/>
        <v>2.5</v>
      </c>
      <c r="D56" s="191">
        <f t="shared" si="53"/>
        <v>2.5</v>
      </c>
      <c r="E56" s="191">
        <f t="shared" si="53"/>
        <v>2.5</v>
      </c>
      <c r="F56" s="191">
        <f t="shared" si="53"/>
        <v>2.5</v>
      </c>
      <c r="G56" s="191">
        <f t="shared" si="53"/>
        <v>2.5</v>
      </c>
      <c r="H56" s="191">
        <f t="shared" si="53"/>
        <v>2.5</v>
      </c>
      <c r="I56" s="191">
        <f t="shared" si="53"/>
        <v>2.5</v>
      </c>
      <c r="J56" s="191">
        <f t="shared" si="53"/>
        <v>2.5</v>
      </c>
      <c r="K56" s="191">
        <f t="shared" si="53"/>
        <v>2.5</v>
      </c>
      <c r="L56" s="191">
        <f t="shared" si="53"/>
        <v>2.5</v>
      </c>
      <c r="M56" s="195">
        <f t="shared" si="53"/>
        <v>2.5</v>
      </c>
      <c r="N56" s="25">
        <f t="shared" si="54"/>
        <v>30.5</v>
      </c>
      <c r="O56" s="95">
        <v>0.5</v>
      </c>
    </row>
    <row r="57" ht="14.25" customHeight="1">
      <c r="A57" s="165" t="s">
        <v>60</v>
      </c>
      <c r="B57" s="197">
        <f t="shared" ref="B57:M57" si="55">B51+B52+B55+B56+B53</f>
        <v>38</v>
      </c>
      <c r="C57" s="198">
        <f t="shared" si="55"/>
        <v>36.5</v>
      </c>
      <c r="D57" s="198">
        <f t="shared" si="55"/>
        <v>36.5</v>
      </c>
      <c r="E57" s="198">
        <f t="shared" si="55"/>
        <v>36.5</v>
      </c>
      <c r="F57" s="198">
        <f t="shared" si="55"/>
        <v>36.5</v>
      </c>
      <c r="G57" s="198">
        <f t="shared" si="55"/>
        <v>36.5</v>
      </c>
      <c r="H57" s="198">
        <f t="shared" si="55"/>
        <v>36.5</v>
      </c>
      <c r="I57" s="198">
        <f t="shared" si="55"/>
        <v>36.5</v>
      </c>
      <c r="J57" s="198">
        <f t="shared" si="55"/>
        <v>36.5</v>
      </c>
      <c r="K57" s="198">
        <f t="shared" si="55"/>
        <v>36.5</v>
      </c>
      <c r="L57" s="198">
        <f t="shared" si="55"/>
        <v>36.5</v>
      </c>
      <c r="M57" s="198">
        <f t="shared" si="55"/>
        <v>36.5</v>
      </c>
      <c r="N57" s="199">
        <f t="shared" si="54"/>
        <v>439.5</v>
      </c>
      <c r="O57" s="6"/>
    </row>
    <row r="58" ht="12.75" customHeight="1">
      <c r="A58" s="202" t="str">
        <f>'CptResu an1'!A58</f>
        <v>Impôts et Taxes divers</v>
      </c>
      <c r="B58" s="192"/>
      <c r="C58" s="201"/>
      <c r="D58" s="85">
        <v>3.0</v>
      </c>
      <c r="E58" s="85"/>
      <c r="F58" s="85"/>
      <c r="G58" s="85"/>
      <c r="H58" s="85">
        <v>3.0</v>
      </c>
      <c r="I58" s="85"/>
      <c r="J58" s="85"/>
      <c r="K58" s="85"/>
      <c r="L58" s="85"/>
      <c r="M58" s="194"/>
      <c r="N58" s="41">
        <f t="shared" si="54"/>
        <v>6</v>
      </c>
      <c r="O58" s="6"/>
    </row>
    <row r="59" ht="12.75" customHeight="1">
      <c r="A59" s="202" t="str">
        <f>'CptResu an1'!A59</f>
        <v>Amortissements</v>
      </c>
      <c r="B59" s="106">
        <f>N59/12</f>
        <v>3.055555556</v>
      </c>
      <c r="C59" s="203">
        <f t="shared" ref="C59:M59" si="56">B59</f>
        <v>3.055555556</v>
      </c>
      <c r="D59" s="203">
        <f t="shared" si="56"/>
        <v>3.055555556</v>
      </c>
      <c r="E59" s="203">
        <f t="shared" si="56"/>
        <v>3.055555556</v>
      </c>
      <c r="F59" s="203">
        <f t="shared" si="56"/>
        <v>3.055555556</v>
      </c>
      <c r="G59" s="203">
        <f t="shared" si="56"/>
        <v>3.055555556</v>
      </c>
      <c r="H59" s="203">
        <f t="shared" si="56"/>
        <v>3.055555556</v>
      </c>
      <c r="I59" s="203">
        <f t="shared" si="56"/>
        <v>3.055555556</v>
      </c>
      <c r="J59" s="203">
        <f t="shared" si="56"/>
        <v>3.055555556</v>
      </c>
      <c r="K59" s="203">
        <f t="shared" si="56"/>
        <v>3.055555556</v>
      </c>
      <c r="L59" s="203">
        <f t="shared" si="56"/>
        <v>3.055555556</v>
      </c>
      <c r="M59" s="203">
        <f t="shared" si="56"/>
        <v>3.055555556</v>
      </c>
      <c r="N59" s="25">
        <f>'Plan Financement'!H29</f>
        <v>36.66666667</v>
      </c>
      <c r="O59" s="6"/>
    </row>
    <row r="60" ht="12.75" customHeight="1">
      <c r="A60" s="202" t="str">
        <f>'CptResu an1'!A60</f>
        <v>Produits et Charges Financières </v>
      </c>
      <c r="B60" s="106"/>
      <c r="C60" s="203"/>
      <c r="D60" s="203"/>
      <c r="E60" s="203">
        <f>'Plan Financement'!$K40</f>
        <v>0.875</v>
      </c>
      <c r="F60" s="203">
        <f>'Plan Financement'!$K40</f>
        <v>0.875</v>
      </c>
      <c r="G60" s="203">
        <f>+'Plan Financement'!$K40+'Plan Financement'!$K38</f>
        <v>1.083333333</v>
      </c>
      <c r="H60" s="203">
        <f>+'Plan Financement'!$K40+'Plan Financement'!$K38</f>
        <v>1.083333333</v>
      </c>
      <c r="I60" s="203">
        <f>+'Plan Financement'!$K40+'Plan Financement'!$K38</f>
        <v>1.083333333</v>
      </c>
      <c r="J60" s="203">
        <f>+'Plan Financement'!$K40+'Plan Financement'!$K38</f>
        <v>1.083333333</v>
      </c>
      <c r="K60" s="203">
        <f>+'Plan Financement'!$K40+'Plan Financement'!$K38+'Plan Financement'!$K39</f>
        <v>1.666666667</v>
      </c>
      <c r="L60" s="203">
        <f>+'Plan Financement'!$K40+'Plan Financement'!$K38+'Plan Financement'!$K39</f>
        <v>1.666666667</v>
      </c>
      <c r="M60" s="205">
        <f>+'Plan Financement'!$K40+'Plan Financement'!$K38+'Plan Financement'!$K39</f>
        <v>1.666666667</v>
      </c>
      <c r="N60" s="25">
        <f t="shared" ref="N60:N63" si="57">SUM(B60:M60)</f>
        <v>11.08333333</v>
      </c>
      <c r="O60" s="6"/>
    </row>
    <row r="61" ht="13.5" customHeight="1">
      <c r="A61" s="39" t="str">
        <f>'CptResu an1'!A61</f>
        <v>Produits ou Charges Exception.</v>
      </c>
      <c r="B61" s="183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5"/>
      <c r="N61" s="47">
        <f t="shared" si="57"/>
        <v>0</v>
      </c>
      <c r="O61" s="6"/>
    </row>
    <row r="62" ht="14.25" customHeight="1">
      <c r="A62" s="206" t="s">
        <v>65</v>
      </c>
      <c r="B62" s="207">
        <f t="shared" ref="B62:M62" si="58">B23+B48+B57+SUM(B58:B61)</f>
        <v>101.3955556</v>
      </c>
      <c r="C62" s="208">
        <f t="shared" si="58"/>
        <v>101.1755556</v>
      </c>
      <c r="D62" s="208">
        <f t="shared" si="58"/>
        <v>102.8155556</v>
      </c>
      <c r="E62" s="208">
        <f t="shared" si="58"/>
        <v>110.6905556</v>
      </c>
      <c r="F62" s="208">
        <f t="shared" si="58"/>
        <v>103.6905556</v>
      </c>
      <c r="G62" s="208">
        <f t="shared" si="58"/>
        <v>100.8988889</v>
      </c>
      <c r="H62" s="208">
        <f t="shared" si="58"/>
        <v>112.2588889</v>
      </c>
      <c r="I62" s="208">
        <f t="shared" si="58"/>
        <v>113.4788889</v>
      </c>
      <c r="J62" s="208">
        <f t="shared" si="58"/>
        <v>122.3988889</v>
      </c>
      <c r="K62" s="208">
        <f t="shared" si="58"/>
        <v>120.9822222</v>
      </c>
      <c r="L62" s="208">
        <f t="shared" si="58"/>
        <v>117.9822222</v>
      </c>
      <c r="M62" s="208">
        <f t="shared" si="58"/>
        <v>117.9822222</v>
      </c>
      <c r="N62" s="209">
        <f t="shared" si="57"/>
        <v>1325.75</v>
      </c>
      <c r="O62" s="6"/>
      <c r="P62" s="210"/>
    </row>
    <row r="63" ht="14.25" customHeight="1">
      <c r="A63" s="181" t="s">
        <v>66</v>
      </c>
      <c r="B63" s="212">
        <f t="shared" ref="B63:M63" si="59">B11-B62</f>
        <v>-13.05373737</v>
      </c>
      <c r="C63" s="212">
        <f t="shared" si="59"/>
        <v>6.824444444</v>
      </c>
      <c r="D63" s="212">
        <f t="shared" si="59"/>
        <v>14.18444444</v>
      </c>
      <c r="E63" s="212">
        <f t="shared" si="59"/>
        <v>6.309444444</v>
      </c>
      <c r="F63" s="212">
        <f t="shared" si="59"/>
        <v>13.30944444</v>
      </c>
      <c r="G63" s="212">
        <f t="shared" si="59"/>
        <v>12.10111111</v>
      </c>
      <c r="H63" s="212">
        <f t="shared" si="59"/>
        <v>-16.25888889</v>
      </c>
      <c r="I63" s="212">
        <f t="shared" si="59"/>
        <v>-23.47888889</v>
      </c>
      <c r="J63" s="212">
        <f t="shared" si="59"/>
        <v>-5.398888889</v>
      </c>
      <c r="K63" s="212">
        <f t="shared" si="59"/>
        <v>-3.982222222</v>
      </c>
      <c r="L63" s="212">
        <f t="shared" si="59"/>
        <v>-0.9822222222</v>
      </c>
      <c r="M63" s="212">
        <f t="shared" si="59"/>
        <v>-12.98222222</v>
      </c>
      <c r="N63" s="112">
        <f t="shared" si="57"/>
        <v>-23.40818182</v>
      </c>
      <c r="O63" s="6"/>
    </row>
    <row r="64" ht="12.75" customHeight="1">
      <c r="B64" s="6"/>
    </row>
    <row r="65" ht="15.0" customHeight="1">
      <c r="B65" s="213" t="s">
        <v>68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</row>
    <row r="66" ht="12.75" customHeight="1">
      <c r="B66" s="6"/>
    </row>
    <row r="67" ht="12.75" customHeight="1">
      <c r="B67" s="6"/>
    </row>
    <row r="68" ht="12.75" customHeight="1">
      <c r="B68" s="6"/>
    </row>
    <row r="69" ht="13.5" customHeight="1">
      <c r="B69" s="6"/>
      <c r="H69" s="215"/>
    </row>
    <row r="70" ht="12.75" customHeight="1">
      <c r="B70" s="6"/>
    </row>
    <row r="71" ht="12.75" customHeight="1">
      <c r="B71" s="6"/>
      <c r="C71" s="6"/>
      <c r="O71" s="6"/>
    </row>
    <row r="72" ht="12.75" customHeight="1">
      <c r="C72" s="6"/>
      <c r="O72" s="6"/>
    </row>
    <row r="73" ht="12.75" customHeight="1">
      <c r="C73" s="216"/>
      <c r="O73" s="6"/>
    </row>
    <row r="74" ht="12.75" customHeight="1">
      <c r="C74" s="216"/>
      <c r="O74" s="6"/>
    </row>
    <row r="75" ht="12.75" customHeight="1">
      <c r="C75" s="63"/>
      <c r="O75" s="6"/>
    </row>
    <row r="76" ht="12.75" customHeight="1">
      <c r="O76" s="6"/>
    </row>
    <row r="77" ht="12.75" customHeight="1">
      <c r="O77" s="6"/>
    </row>
    <row r="78" ht="12.75" customHeight="1">
      <c r="O78" s="6"/>
    </row>
    <row r="79" ht="12.75" customHeight="1">
      <c r="O79" s="6"/>
    </row>
    <row r="80" ht="12.75" customHeight="1">
      <c r="O80" s="6"/>
    </row>
    <row r="81" ht="12.75" customHeight="1">
      <c r="O81" s="6"/>
    </row>
    <row r="82" ht="12.75" customHeight="1">
      <c r="O82" s="6"/>
    </row>
    <row r="83" ht="12.75" customHeight="1">
      <c r="O83" s="6"/>
    </row>
    <row r="84" ht="12.75" customHeight="1">
      <c r="O84" s="6"/>
    </row>
    <row r="85" ht="12.75" customHeight="1">
      <c r="O85" s="6"/>
    </row>
    <row r="86" ht="12.75" customHeight="1">
      <c r="O86" s="6"/>
    </row>
    <row r="87" ht="12.75" customHeight="1">
      <c r="O87" s="6"/>
    </row>
    <row r="88" ht="12.75" customHeight="1">
      <c r="O88" s="6"/>
    </row>
    <row r="89" ht="12.75" customHeight="1">
      <c r="O89" s="6"/>
    </row>
    <row r="90" ht="12.75" customHeight="1">
      <c r="O90" s="6"/>
    </row>
    <row r="91" ht="12.75" customHeight="1">
      <c r="O91" s="6"/>
    </row>
    <row r="92" ht="12.75" customHeight="1">
      <c r="O92" s="6"/>
    </row>
    <row r="93" ht="12.75" customHeight="1">
      <c r="O93" s="6"/>
    </row>
    <row r="94" ht="12.75" customHeight="1">
      <c r="O94" s="6"/>
    </row>
    <row r="95" ht="12.75" customHeight="1">
      <c r="O95" s="6"/>
    </row>
    <row r="96" ht="12.75" customHeight="1">
      <c r="O96" s="6"/>
    </row>
    <row r="97" ht="12.75" customHeight="1">
      <c r="O97" s="6"/>
    </row>
    <row r="98" ht="12.75" customHeight="1">
      <c r="O98" s="6"/>
    </row>
    <row r="99" ht="12.75" customHeight="1">
      <c r="O99" s="6"/>
    </row>
    <row r="100" ht="12.75" customHeight="1">
      <c r="O100" s="6"/>
    </row>
    <row r="101" ht="12.75" customHeight="1">
      <c r="O101" s="6"/>
    </row>
    <row r="102" ht="12.75" customHeight="1">
      <c r="O102" s="6"/>
    </row>
    <row r="103" ht="12.75" customHeight="1">
      <c r="O103" s="6"/>
    </row>
    <row r="104" ht="12.75" customHeight="1">
      <c r="O104" s="6"/>
    </row>
    <row r="105" ht="12.75" customHeight="1">
      <c r="O105" s="6"/>
    </row>
    <row r="106" ht="12.75" customHeight="1">
      <c r="O106" s="6"/>
    </row>
    <row r="107" ht="12.75" customHeight="1">
      <c r="O107" s="6"/>
    </row>
    <row r="108" ht="12.75" customHeight="1">
      <c r="O108" s="6"/>
    </row>
    <row r="109" ht="12.75" customHeight="1">
      <c r="O109" s="6"/>
    </row>
    <row r="110" ht="12.75" customHeight="1">
      <c r="O110" s="6"/>
    </row>
    <row r="111" ht="12.75" customHeight="1">
      <c r="O111" s="6"/>
    </row>
    <row r="112" ht="12.75" customHeight="1">
      <c r="O112" s="6"/>
    </row>
    <row r="113" ht="12.75" customHeight="1">
      <c r="O113" s="6"/>
    </row>
    <row r="114" ht="12.75" customHeight="1">
      <c r="O114" s="6"/>
    </row>
    <row r="115" ht="12.75" customHeight="1">
      <c r="O115" s="6"/>
    </row>
    <row r="116" ht="12.75" customHeight="1">
      <c r="O116" s="6"/>
    </row>
    <row r="117" ht="12.75" customHeight="1">
      <c r="O117" s="6"/>
    </row>
    <row r="118" ht="12.75" customHeight="1">
      <c r="O118" s="6"/>
    </row>
    <row r="119" ht="12.75" customHeight="1">
      <c r="O119" s="6"/>
    </row>
    <row r="120" ht="12.75" customHeight="1">
      <c r="O120" s="6"/>
    </row>
    <row r="121" ht="12.75" customHeight="1">
      <c r="O121" s="6"/>
    </row>
    <row r="122" ht="12.75" customHeight="1">
      <c r="O122" s="6"/>
    </row>
    <row r="123" ht="12.75" customHeight="1">
      <c r="O123" s="6"/>
    </row>
    <row r="124" ht="12.75" customHeight="1">
      <c r="O124" s="6"/>
    </row>
    <row r="125" ht="12.75" customHeight="1">
      <c r="O125" s="6"/>
    </row>
    <row r="126" ht="12.75" customHeight="1">
      <c r="O126" s="6"/>
    </row>
    <row r="127" ht="12.75" customHeight="1">
      <c r="O127" s="6"/>
    </row>
    <row r="128" ht="12.75" customHeight="1">
      <c r="O128" s="6"/>
    </row>
    <row r="129" ht="12.75" customHeight="1">
      <c r="O129" s="6"/>
    </row>
    <row r="130" ht="12.75" customHeight="1">
      <c r="O130" s="6"/>
    </row>
    <row r="131" ht="12.75" customHeight="1">
      <c r="O131" s="6"/>
    </row>
    <row r="132" ht="12.75" customHeight="1">
      <c r="O132" s="6"/>
    </row>
    <row r="133" ht="12.75" customHeight="1">
      <c r="O133" s="6"/>
    </row>
    <row r="134" ht="12.75" customHeight="1">
      <c r="O134" s="6"/>
    </row>
    <row r="135" ht="12.75" customHeight="1">
      <c r="O135" s="6"/>
    </row>
    <row r="136" ht="12.75" customHeight="1">
      <c r="O136" s="6"/>
    </row>
    <row r="137" ht="12.75" customHeight="1">
      <c r="O137" s="6"/>
    </row>
    <row r="138" ht="12.75" customHeight="1">
      <c r="O138" s="6"/>
    </row>
    <row r="139" ht="12.75" customHeight="1">
      <c r="O139" s="6"/>
    </row>
    <row r="140" ht="12.75" customHeight="1">
      <c r="O140" s="6"/>
    </row>
    <row r="141" ht="12.75" customHeight="1">
      <c r="O141" s="6"/>
    </row>
    <row r="142" ht="12.75" customHeight="1">
      <c r="O142" s="6"/>
    </row>
    <row r="143" ht="12.75" customHeight="1">
      <c r="O143" s="6"/>
    </row>
    <row r="144" ht="12.75" customHeight="1">
      <c r="O144" s="6"/>
    </row>
    <row r="145" ht="12.75" customHeight="1">
      <c r="O145" s="6"/>
    </row>
    <row r="146" ht="12.75" customHeight="1">
      <c r="O146" s="6"/>
    </row>
    <row r="147" ht="12.75" customHeight="1">
      <c r="O147" s="6"/>
    </row>
    <row r="148" ht="12.75" customHeight="1">
      <c r="O148" s="6"/>
    </row>
    <row r="149" ht="12.75" customHeight="1">
      <c r="O149" s="6"/>
    </row>
    <row r="150" ht="12.75" customHeight="1">
      <c r="O150" s="6"/>
    </row>
    <row r="151" ht="12.75" customHeight="1">
      <c r="O151" s="6"/>
    </row>
    <row r="152" ht="12.75" customHeight="1">
      <c r="O152" s="6"/>
    </row>
    <row r="153" ht="12.75" customHeight="1">
      <c r="O153" s="6"/>
    </row>
    <row r="154" ht="12.75" customHeight="1">
      <c r="O154" s="6"/>
    </row>
    <row r="155" ht="12.75" customHeight="1">
      <c r="O155" s="6"/>
    </row>
    <row r="156" ht="12.75" customHeight="1">
      <c r="O156" s="6"/>
    </row>
    <row r="157" ht="12.75" customHeight="1">
      <c r="O157" s="6"/>
    </row>
    <row r="158" ht="12.75" customHeight="1">
      <c r="O158" s="6"/>
    </row>
    <row r="159" ht="12.75" customHeight="1">
      <c r="O159" s="6"/>
    </row>
    <row r="160" ht="12.75" customHeight="1">
      <c r="O160" s="6"/>
    </row>
    <row r="161" ht="12.75" customHeight="1">
      <c r="O161" s="6"/>
    </row>
    <row r="162" ht="12.75" customHeight="1">
      <c r="O162" s="6"/>
    </row>
    <row r="163" ht="12.75" customHeight="1">
      <c r="O163" s="6"/>
    </row>
    <row r="164" ht="12.75" customHeight="1">
      <c r="O164" s="6"/>
    </row>
    <row r="165" ht="12.75" customHeight="1">
      <c r="O165" s="6"/>
    </row>
    <row r="166" ht="12.75" customHeight="1">
      <c r="O166" s="6"/>
    </row>
    <row r="167" ht="12.75" customHeight="1">
      <c r="O167" s="6"/>
    </row>
    <row r="168" ht="12.75" customHeight="1">
      <c r="O168" s="6"/>
    </row>
    <row r="169" ht="12.75" customHeight="1">
      <c r="O169" s="6"/>
    </row>
    <row r="170" ht="12.75" customHeight="1">
      <c r="O170" s="6"/>
    </row>
    <row r="171" ht="12.75" customHeight="1">
      <c r="O171" s="6"/>
    </row>
    <row r="172" ht="12.75" customHeight="1">
      <c r="O172" s="6"/>
    </row>
    <row r="173" ht="12.75" customHeight="1">
      <c r="O173" s="6"/>
    </row>
    <row r="174" ht="12.75" customHeight="1">
      <c r="O174" s="6"/>
    </row>
    <row r="175" ht="12.75" customHeight="1">
      <c r="O175" s="6"/>
    </row>
    <row r="176" ht="12.75" customHeight="1">
      <c r="O176" s="6"/>
    </row>
    <row r="177" ht="12.75" customHeight="1">
      <c r="O177" s="6"/>
    </row>
    <row r="178" ht="12.75" customHeight="1">
      <c r="O178" s="6"/>
    </row>
    <row r="179" ht="12.75" customHeight="1">
      <c r="O179" s="6"/>
    </row>
    <row r="180" ht="12.75" customHeight="1">
      <c r="O180" s="6"/>
    </row>
    <row r="181" ht="12.75" customHeight="1">
      <c r="O181" s="6"/>
    </row>
    <row r="182" ht="12.75" customHeight="1">
      <c r="O182" s="6"/>
    </row>
    <row r="183" ht="12.75" customHeight="1">
      <c r="O183" s="6"/>
    </row>
    <row r="184" ht="12.75" customHeight="1">
      <c r="O184" s="6"/>
    </row>
    <row r="185" ht="12.75" customHeight="1">
      <c r="O185" s="6"/>
    </row>
    <row r="186" ht="12.75" customHeight="1">
      <c r="O186" s="6"/>
    </row>
    <row r="187" ht="12.75" customHeight="1">
      <c r="O187" s="6"/>
    </row>
    <row r="188" ht="12.75" customHeight="1">
      <c r="O188" s="6"/>
    </row>
    <row r="189" ht="12.75" customHeight="1">
      <c r="O189" s="6"/>
    </row>
    <row r="190" ht="12.75" customHeight="1">
      <c r="O190" s="6"/>
    </row>
    <row r="191" ht="12.75" customHeight="1">
      <c r="O191" s="6"/>
    </row>
    <row r="192" ht="12.75" customHeight="1">
      <c r="O192" s="6"/>
    </row>
    <row r="193" ht="12.75" customHeight="1">
      <c r="O193" s="6"/>
    </row>
    <row r="194" ht="12.75" customHeight="1">
      <c r="O194" s="6"/>
    </row>
    <row r="195" ht="12.75" customHeight="1">
      <c r="O195" s="6"/>
    </row>
    <row r="196" ht="12.75" customHeight="1">
      <c r="O196" s="6"/>
    </row>
    <row r="197" ht="12.75" customHeight="1">
      <c r="O197" s="6"/>
    </row>
    <row r="198" ht="12.75" customHeight="1">
      <c r="O198" s="6"/>
    </row>
    <row r="199" ht="12.75" customHeight="1">
      <c r="O199" s="6"/>
    </row>
    <row r="200" ht="12.75" customHeight="1">
      <c r="O200" s="6"/>
    </row>
    <row r="201" ht="12.75" customHeight="1">
      <c r="O201" s="6"/>
    </row>
    <row r="202" ht="12.75" customHeight="1">
      <c r="O202" s="6"/>
    </row>
    <row r="203" ht="12.75" customHeight="1">
      <c r="O203" s="6"/>
    </row>
    <row r="204" ht="12.75" customHeight="1">
      <c r="O204" s="6"/>
    </row>
    <row r="205" ht="12.75" customHeight="1">
      <c r="O205" s="6"/>
    </row>
    <row r="206" ht="12.75" customHeight="1">
      <c r="O206" s="6"/>
    </row>
    <row r="207" ht="12.75" customHeight="1">
      <c r="O207" s="6"/>
    </row>
    <row r="208" ht="12.75" customHeight="1">
      <c r="O208" s="6"/>
    </row>
    <row r="209" ht="12.75" customHeight="1">
      <c r="O209" s="6"/>
    </row>
    <row r="210" ht="12.75" customHeight="1">
      <c r="O210" s="6"/>
    </row>
    <row r="211" ht="12.75" customHeight="1">
      <c r="O211" s="6"/>
    </row>
    <row r="212" ht="12.75" customHeight="1">
      <c r="O212" s="6"/>
    </row>
    <row r="213" ht="12.75" customHeight="1">
      <c r="O213" s="6"/>
    </row>
    <row r="214" ht="12.75" customHeight="1">
      <c r="O214" s="6"/>
    </row>
    <row r="215" ht="12.75" customHeight="1">
      <c r="O215" s="6"/>
    </row>
    <row r="216" ht="12.75" customHeight="1">
      <c r="O216" s="6"/>
    </row>
    <row r="217" ht="12.75" customHeight="1">
      <c r="O217" s="6"/>
    </row>
    <row r="218" ht="12.75" customHeight="1">
      <c r="O218" s="6"/>
    </row>
    <row r="219" ht="12.75" customHeight="1">
      <c r="O219" s="6"/>
    </row>
    <row r="220" ht="12.75" customHeight="1">
      <c r="O220" s="6"/>
    </row>
    <row r="221" ht="12.75" customHeight="1">
      <c r="O221" s="6"/>
    </row>
    <row r="222" ht="12.75" customHeight="1">
      <c r="O222" s="6"/>
    </row>
    <row r="223" ht="12.75" customHeight="1">
      <c r="O223" s="6"/>
    </row>
    <row r="224" ht="12.75" customHeight="1">
      <c r="O224" s="6"/>
    </row>
    <row r="225" ht="12.75" customHeight="1">
      <c r="O225" s="6"/>
    </row>
    <row r="226" ht="12.75" customHeight="1">
      <c r="O226" s="6"/>
    </row>
    <row r="227" ht="12.75" customHeight="1">
      <c r="O227" s="6"/>
    </row>
    <row r="228" ht="12.75" customHeight="1">
      <c r="O228" s="6"/>
    </row>
    <row r="229" ht="12.75" customHeight="1">
      <c r="O229" s="6"/>
    </row>
    <row r="230" ht="12.75" customHeight="1">
      <c r="O230" s="6"/>
    </row>
    <row r="231" ht="12.75" customHeight="1">
      <c r="O231" s="6"/>
    </row>
    <row r="232" ht="12.75" customHeight="1">
      <c r="O232" s="6"/>
    </row>
    <row r="233" ht="12.75" customHeight="1">
      <c r="O233" s="6"/>
    </row>
    <row r="234" ht="12.75" customHeight="1">
      <c r="O234" s="6"/>
    </row>
    <row r="235" ht="12.75" customHeight="1">
      <c r="O235" s="6"/>
    </row>
    <row r="236" ht="12.75" customHeight="1">
      <c r="O236" s="6"/>
    </row>
    <row r="237" ht="12.75" customHeight="1">
      <c r="O237" s="6"/>
    </row>
    <row r="238" ht="12.75" customHeight="1">
      <c r="O238" s="6"/>
    </row>
    <row r="239" ht="12.75" customHeight="1">
      <c r="O239" s="6"/>
    </row>
    <row r="240" ht="12.75" customHeight="1">
      <c r="O240" s="6"/>
    </row>
    <row r="241" ht="12.75" customHeight="1">
      <c r="O241" s="6"/>
    </row>
    <row r="242" ht="12.75" customHeight="1">
      <c r="O242" s="6"/>
    </row>
    <row r="243" ht="12.75" customHeight="1">
      <c r="O243" s="6"/>
    </row>
    <row r="244" ht="12.75" customHeight="1">
      <c r="O244" s="6"/>
    </row>
    <row r="245" ht="12.75" customHeight="1">
      <c r="O245" s="6"/>
    </row>
    <row r="246" ht="12.75" customHeight="1">
      <c r="O246" s="6"/>
    </row>
    <row r="247" ht="12.75" customHeight="1">
      <c r="O247" s="6"/>
    </row>
    <row r="248" ht="12.75" customHeight="1">
      <c r="O248" s="6"/>
    </row>
    <row r="249" ht="12.75" customHeight="1">
      <c r="O249" s="6"/>
    </row>
    <row r="250" ht="12.75" customHeight="1">
      <c r="O250" s="6"/>
    </row>
    <row r="251" ht="12.75" customHeight="1">
      <c r="O251" s="6"/>
    </row>
    <row r="252" ht="12.75" customHeight="1">
      <c r="O252" s="6"/>
    </row>
    <row r="253" ht="12.75" customHeight="1">
      <c r="O253" s="6"/>
    </row>
    <row r="254" ht="12.75" customHeight="1">
      <c r="O254" s="6"/>
    </row>
    <row r="255" ht="12.75" customHeight="1">
      <c r="O255" s="6"/>
    </row>
    <row r="256" ht="12.75" customHeight="1">
      <c r="O256" s="6"/>
    </row>
    <row r="257" ht="12.75" customHeight="1">
      <c r="O257" s="6"/>
    </row>
    <row r="258" ht="12.75" customHeight="1">
      <c r="O258" s="6"/>
    </row>
    <row r="259" ht="12.75" customHeight="1">
      <c r="O259" s="6"/>
    </row>
    <row r="260" ht="12.75" customHeight="1">
      <c r="O260" s="6"/>
    </row>
    <row r="261" ht="12.75" customHeight="1">
      <c r="O261" s="6"/>
    </row>
    <row r="262" ht="12.75" customHeight="1">
      <c r="O262" s="6"/>
    </row>
    <row r="263" ht="12.75" customHeight="1">
      <c r="O263" s="6"/>
    </row>
    <row r="264" ht="12.75" customHeight="1">
      <c r="O264" s="6"/>
    </row>
    <row r="265" ht="12.75" customHeight="1">
      <c r="O265" s="6"/>
    </row>
    <row r="266" ht="12.75" customHeight="1">
      <c r="O266" s="6"/>
    </row>
    <row r="267" ht="12.75" customHeight="1">
      <c r="O267" s="6"/>
    </row>
    <row r="268" ht="12.75" customHeight="1">
      <c r="O268" s="6"/>
    </row>
    <row r="269" ht="12.75" customHeight="1">
      <c r="O269" s="6"/>
    </row>
    <row r="270" ht="12.75" customHeight="1">
      <c r="O270" s="6"/>
    </row>
    <row r="271" ht="12.75" customHeight="1">
      <c r="O271" s="6"/>
    </row>
    <row r="272" ht="12.75" customHeight="1">
      <c r="O272" s="6"/>
    </row>
    <row r="273" ht="12.75" customHeight="1">
      <c r="O273" s="6"/>
    </row>
    <row r="274" ht="12.75" customHeight="1">
      <c r="O274" s="6"/>
    </row>
    <row r="275" ht="12.75" customHeight="1">
      <c r="O275" s="6"/>
    </row>
    <row r="276" ht="12.75" customHeight="1">
      <c r="O276" s="6"/>
    </row>
    <row r="277" ht="12.75" customHeight="1">
      <c r="O277" s="6"/>
    </row>
    <row r="278" ht="12.75" customHeight="1">
      <c r="O278" s="6"/>
    </row>
    <row r="279" ht="12.75" customHeight="1">
      <c r="O279" s="6"/>
    </row>
    <row r="280" ht="12.75" customHeight="1">
      <c r="O280" s="6"/>
    </row>
    <row r="281" ht="12.75" customHeight="1">
      <c r="O281" s="6"/>
    </row>
    <row r="282" ht="12.75" customHeight="1">
      <c r="O282" s="6"/>
    </row>
    <row r="283" ht="12.75" customHeight="1">
      <c r="O283" s="6"/>
    </row>
    <row r="284" ht="12.75" customHeight="1">
      <c r="O284" s="6"/>
    </row>
    <row r="285" ht="12.75" customHeight="1">
      <c r="O285" s="6"/>
    </row>
    <row r="286" ht="12.75" customHeight="1">
      <c r="O286" s="6"/>
    </row>
    <row r="287" ht="12.75" customHeight="1">
      <c r="O287" s="6"/>
    </row>
    <row r="288" ht="12.75" customHeight="1">
      <c r="O288" s="6"/>
    </row>
    <row r="289" ht="12.75" customHeight="1">
      <c r="O289" s="6"/>
    </row>
    <row r="290" ht="12.75" customHeight="1">
      <c r="O290" s="6"/>
    </row>
    <row r="291" ht="12.75" customHeight="1">
      <c r="O291" s="6"/>
    </row>
    <row r="292" ht="12.75" customHeight="1">
      <c r="O292" s="6"/>
    </row>
    <row r="293" ht="12.75" customHeight="1">
      <c r="O293" s="6"/>
    </row>
    <row r="294" ht="12.75" customHeight="1">
      <c r="O294" s="6"/>
    </row>
    <row r="295" ht="12.75" customHeight="1">
      <c r="O295" s="6"/>
    </row>
    <row r="296" ht="12.75" customHeight="1">
      <c r="O296" s="6"/>
    </row>
    <row r="297" ht="12.75" customHeight="1">
      <c r="O297" s="6"/>
    </row>
    <row r="298" ht="12.75" customHeight="1">
      <c r="O298" s="6"/>
    </row>
    <row r="299" ht="12.75" customHeight="1">
      <c r="O299" s="6"/>
    </row>
    <row r="300" ht="12.75" customHeight="1">
      <c r="O300" s="6"/>
    </row>
    <row r="301" ht="12.75" customHeight="1">
      <c r="O301" s="6"/>
    </row>
    <row r="302" ht="12.75" customHeight="1">
      <c r="O302" s="6"/>
    </row>
    <row r="303" ht="12.75" customHeight="1">
      <c r="O303" s="6"/>
    </row>
    <row r="304" ht="12.75" customHeight="1">
      <c r="O304" s="6"/>
    </row>
    <row r="305" ht="12.75" customHeight="1">
      <c r="O305" s="6"/>
    </row>
    <row r="306" ht="12.75" customHeight="1">
      <c r="O306" s="6"/>
    </row>
    <row r="307" ht="12.75" customHeight="1">
      <c r="O307" s="6"/>
    </row>
    <row r="308" ht="12.75" customHeight="1">
      <c r="O308" s="6"/>
    </row>
    <row r="309" ht="12.75" customHeight="1">
      <c r="O309" s="6"/>
    </row>
    <row r="310" ht="12.75" customHeight="1">
      <c r="O310" s="6"/>
    </row>
    <row r="311" ht="12.75" customHeight="1">
      <c r="O311" s="6"/>
    </row>
    <row r="312" ht="12.75" customHeight="1">
      <c r="O312" s="6"/>
    </row>
    <row r="313" ht="12.75" customHeight="1">
      <c r="O313" s="6"/>
    </row>
    <row r="314" ht="12.75" customHeight="1">
      <c r="O314" s="6"/>
    </row>
    <row r="315" ht="12.75" customHeight="1">
      <c r="O315" s="6"/>
    </row>
    <row r="316" ht="12.75" customHeight="1">
      <c r="O316" s="6"/>
    </row>
    <row r="317" ht="12.75" customHeight="1">
      <c r="O317" s="6"/>
    </row>
    <row r="318" ht="12.75" customHeight="1">
      <c r="O318" s="6"/>
    </row>
    <row r="319" ht="12.75" customHeight="1">
      <c r="O319" s="6"/>
    </row>
    <row r="320" ht="12.75" customHeight="1">
      <c r="O320" s="6"/>
    </row>
    <row r="321" ht="12.75" customHeight="1">
      <c r="O321" s="6"/>
    </row>
    <row r="322" ht="12.75" customHeight="1">
      <c r="O322" s="6"/>
    </row>
    <row r="323" ht="12.75" customHeight="1">
      <c r="O323" s="6"/>
    </row>
    <row r="324" ht="12.75" customHeight="1">
      <c r="O324" s="6"/>
    </row>
    <row r="325" ht="12.75" customHeight="1">
      <c r="O325" s="6"/>
    </row>
    <row r="326" ht="12.75" customHeight="1">
      <c r="O326" s="6"/>
    </row>
    <row r="327" ht="12.75" customHeight="1">
      <c r="O327" s="6"/>
    </row>
    <row r="328" ht="12.75" customHeight="1">
      <c r="O328" s="6"/>
    </row>
    <row r="329" ht="12.75" customHeight="1">
      <c r="O329" s="6"/>
    </row>
    <row r="330" ht="12.75" customHeight="1">
      <c r="O330" s="6"/>
    </row>
    <row r="331" ht="12.75" customHeight="1">
      <c r="O331" s="6"/>
    </row>
    <row r="332" ht="12.75" customHeight="1">
      <c r="O332" s="6"/>
    </row>
    <row r="333" ht="12.75" customHeight="1">
      <c r="O333" s="6"/>
    </row>
    <row r="334" ht="12.75" customHeight="1">
      <c r="O334" s="6"/>
    </row>
    <row r="335" ht="12.75" customHeight="1">
      <c r="O335" s="6"/>
    </row>
    <row r="336" ht="12.75" customHeight="1">
      <c r="O336" s="6"/>
    </row>
    <row r="337" ht="12.75" customHeight="1">
      <c r="O337" s="6"/>
    </row>
    <row r="338" ht="12.75" customHeight="1">
      <c r="O338" s="6"/>
    </row>
    <row r="339" ht="12.75" customHeight="1">
      <c r="O339" s="6"/>
    </row>
    <row r="340" ht="12.75" customHeight="1">
      <c r="O340" s="6"/>
    </row>
    <row r="341" ht="12.75" customHeight="1">
      <c r="O341" s="6"/>
    </row>
    <row r="342" ht="12.75" customHeight="1">
      <c r="O342" s="6"/>
    </row>
    <row r="343" ht="12.75" customHeight="1">
      <c r="O343" s="6"/>
    </row>
    <row r="344" ht="12.75" customHeight="1">
      <c r="O344" s="6"/>
    </row>
    <row r="345" ht="12.75" customHeight="1">
      <c r="O345" s="6"/>
    </row>
    <row r="346" ht="12.75" customHeight="1">
      <c r="O346" s="6"/>
    </row>
    <row r="347" ht="12.75" customHeight="1">
      <c r="O347" s="6"/>
    </row>
    <row r="348" ht="12.75" customHeight="1">
      <c r="O348" s="6"/>
    </row>
    <row r="349" ht="12.75" customHeight="1">
      <c r="O349" s="6"/>
    </row>
    <row r="350" ht="12.75" customHeight="1">
      <c r="O350" s="6"/>
    </row>
    <row r="351" ht="12.75" customHeight="1">
      <c r="O351" s="6"/>
    </row>
    <row r="352" ht="12.75" customHeight="1">
      <c r="O352" s="6"/>
    </row>
    <row r="353" ht="12.75" customHeight="1">
      <c r="O353" s="6"/>
    </row>
    <row r="354" ht="12.75" customHeight="1">
      <c r="O354" s="6"/>
    </row>
    <row r="355" ht="12.75" customHeight="1">
      <c r="O355" s="6"/>
    </row>
    <row r="356" ht="12.75" customHeight="1">
      <c r="O356" s="6"/>
    </row>
    <row r="357" ht="12.75" customHeight="1">
      <c r="O357" s="6"/>
    </row>
    <row r="358" ht="12.75" customHeight="1">
      <c r="O358" s="6"/>
    </row>
    <row r="359" ht="12.75" customHeight="1">
      <c r="O359" s="6"/>
    </row>
    <row r="360" ht="12.75" customHeight="1">
      <c r="O360" s="6"/>
    </row>
    <row r="361" ht="12.75" customHeight="1">
      <c r="O361" s="6"/>
    </row>
    <row r="362" ht="12.75" customHeight="1">
      <c r="O362" s="6"/>
    </row>
    <row r="363" ht="12.75" customHeight="1">
      <c r="O363" s="6"/>
    </row>
    <row r="364" ht="12.75" customHeight="1">
      <c r="O364" s="6"/>
    </row>
    <row r="365" ht="12.75" customHeight="1">
      <c r="O365" s="6"/>
    </row>
    <row r="366" ht="12.75" customHeight="1">
      <c r="O366" s="6"/>
    </row>
    <row r="367" ht="12.75" customHeight="1">
      <c r="O367" s="6"/>
    </row>
    <row r="368" ht="12.75" customHeight="1">
      <c r="O368" s="6"/>
    </row>
    <row r="369" ht="12.75" customHeight="1">
      <c r="O369" s="6"/>
    </row>
    <row r="370" ht="12.75" customHeight="1">
      <c r="O370" s="6"/>
    </row>
    <row r="371" ht="12.75" customHeight="1">
      <c r="O371" s="6"/>
    </row>
    <row r="372" ht="12.75" customHeight="1">
      <c r="O372" s="6"/>
    </row>
    <row r="373" ht="12.75" customHeight="1">
      <c r="O373" s="6"/>
    </row>
    <row r="374" ht="12.75" customHeight="1">
      <c r="O374" s="6"/>
    </row>
    <row r="375" ht="12.75" customHeight="1">
      <c r="O375" s="6"/>
    </row>
    <row r="376" ht="12.75" customHeight="1">
      <c r="O376" s="6"/>
    </row>
    <row r="377" ht="12.75" customHeight="1">
      <c r="O377" s="6"/>
    </row>
    <row r="378" ht="12.75" customHeight="1">
      <c r="O378" s="6"/>
    </row>
    <row r="379" ht="12.75" customHeight="1">
      <c r="O379" s="6"/>
    </row>
    <row r="380" ht="12.75" customHeight="1">
      <c r="O380" s="6"/>
    </row>
    <row r="381" ht="12.75" customHeight="1">
      <c r="O381" s="6"/>
    </row>
    <row r="382" ht="12.75" customHeight="1">
      <c r="O382" s="6"/>
    </row>
    <row r="383" ht="12.75" customHeight="1">
      <c r="O383" s="6"/>
    </row>
    <row r="384" ht="12.75" customHeight="1">
      <c r="O384" s="6"/>
    </row>
    <row r="385" ht="12.75" customHeight="1">
      <c r="O385" s="6"/>
    </row>
    <row r="386" ht="12.75" customHeight="1">
      <c r="O386" s="6"/>
    </row>
    <row r="387" ht="12.75" customHeight="1">
      <c r="O387" s="6"/>
    </row>
    <row r="388" ht="12.75" customHeight="1">
      <c r="O388" s="6"/>
    </row>
    <row r="389" ht="12.75" customHeight="1">
      <c r="O389" s="6"/>
    </row>
    <row r="390" ht="12.75" customHeight="1">
      <c r="O390" s="6"/>
    </row>
    <row r="391" ht="12.75" customHeight="1">
      <c r="O391" s="6"/>
    </row>
    <row r="392" ht="12.75" customHeight="1">
      <c r="O392" s="6"/>
    </row>
    <row r="393" ht="12.75" customHeight="1">
      <c r="O393" s="6"/>
    </row>
    <row r="394" ht="12.75" customHeight="1">
      <c r="O394" s="6"/>
    </row>
    <row r="395" ht="12.75" customHeight="1">
      <c r="O395" s="6"/>
    </row>
    <row r="396" ht="12.75" customHeight="1">
      <c r="O396" s="6"/>
    </row>
    <row r="397" ht="12.75" customHeight="1">
      <c r="O397" s="6"/>
    </row>
    <row r="398" ht="12.75" customHeight="1">
      <c r="O398" s="6"/>
    </row>
    <row r="399" ht="12.75" customHeight="1">
      <c r="O399" s="6"/>
    </row>
    <row r="400" ht="12.75" customHeight="1">
      <c r="O400" s="6"/>
    </row>
    <row r="401" ht="12.75" customHeight="1">
      <c r="O401" s="6"/>
    </row>
    <row r="402" ht="12.75" customHeight="1">
      <c r="O402" s="6"/>
    </row>
    <row r="403" ht="12.75" customHeight="1">
      <c r="O403" s="6"/>
    </row>
    <row r="404" ht="12.75" customHeight="1">
      <c r="O404" s="6"/>
    </row>
    <row r="405" ht="12.75" customHeight="1">
      <c r="O405" s="6"/>
    </row>
    <row r="406" ht="12.75" customHeight="1">
      <c r="O406" s="6"/>
    </row>
    <row r="407" ht="12.75" customHeight="1">
      <c r="O407" s="6"/>
    </row>
    <row r="408" ht="12.75" customHeight="1">
      <c r="O408" s="6"/>
    </row>
    <row r="409" ht="12.75" customHeight="1">
      <c r="O409" s="6"/>
    </row>
    <row r="410" ht="12.75" customHeight="1">
      <c r="O410" s="6"/>
    </row>
    <row r="411" ht="12.75" customHeight="1">
      <c r="O411" s="6"/>
    </row>
    <row r="412" ht="12.75" customHeight="1">
      <c r="O412" s="6"/>
    </row>
    <row r="413" ht="12.75" customHeight="1">
      <c r="O413" s="6"/>
    </row>
    <row r="414" ht="12.75" customHeight="1">
      <c r="O414" s="6"/>
    </row>
    <row r="415" ht="12.75" customHeight="1">
      <c r="O415" s="6"/>
    </row>
    <row r="416" ht="12.75" customHeight="1">
      <c r="O416" s="6"/>
    </row>
    <row r="417" ht="12.75" customHeight="1">
      <c r="O417" s="6"/>
    </row>
    <row r="418" ht="12.75" customHeight="1">
      <c r="O418" s="6"/>
    </row>
    <row r="419" ht="12.75" customHeight="1">
      <c r="O419" s="6"/>
    </row>
    <row r="420" ht="12.75" customHeight="1">
      <c r="O420" s="6"/>
    </row>
    <row r="421" ht="12.75" customHeight="1">
      <c r="O421" s="6"/>
    </row>
    <row r="422" ht="12.75" customHeight="1">
      <c r="O422" s="6"/>
    </row>
    <row r="423" ht="12.75" customHeight="1">
      <c r="O423" s="6"/>
    </row>
    <row r="424" ht="12.75" customHeight="1">
      <c r="O424" s="6"/>
    </row>
    <row r="425" ht="12.75" customHeight="1">
      <c r="O425" s="6"/>
    </row>
    <row r="426" ht="12.75" customHeight="1">
      <c r="O426" s="6"/>
    </row>
    <row r="427" ht="12.75" customHeight="1">
      <c r="O427" s="6"/>
    </row>
    <row r="428" ht="12.75" customHeight="1">
      <c r="O428" s="6"/>
    </row>
    <row r="429" ht="12.75" customHeight="1">
      <c r="O429" s="6"/>
    </row>
    <row r="430" ht="12.75" customHeight="1">
      <c r="O430" s="6"/>
    </row>
    <row r="431" ht="12.75" customHeight="1">
      <c r="O431" s="6"/>
    </row>
    <row r="432" ht="12.75" customHeight="1">
      <c r="O432" s="6"/>
    </row>
    <row r="433" ht="12.75" customHeight="1">
      <c r="O433" s="6"/>
    </row>
    <row r="434" ht="12.75" customHeight="1">
      <c r="O434" s="6"/>
    </row>
    <row r="435" ht="12.75" customHeight="1">
      <c r="O435" s="6"/>
    </row>
    <row r="436" ht="12.75" customHeight="1">
      <c r="O436" s="6"/>
    </row>
    <row r="437" ht="12.75" customHeight="1">
      <c r="O437" s="6"/>
    </row>
    <row r="438" ht="12.75" customHeight="1">
      <c r="O438" s="6"/>
    </row>
    <row r="439" ht="12.75" customHeight="1">
      <c r="O439" s="6"/>
    </row>
    <row r="440" ht="12.75" customHeight="1">
      <c r="O440" s="6"/>
    </row>
    <row r="441" ht="12.75" customHeight="1">
      <c r="O441" s="6"/>
    </row>
    <row r="442" ht="12.75" customHeight="1">
      <c r="O442" s="6"/>
    </row>
    <row r="443" ht="12.75" customHeight="1">
      <c r="O443" s="6"/>
    </row>
    <row r="444" ht="12.75" customHeight="1">
      <c r="O444" s="6"/>
    </row>
    <row r="445" ht="12.75" customHeight="1">
      <c r="O445" s="6"/>
    </row>
    <row r="446" ht="12.75" customHeight="1">
      <c r="O446" s="6"/>
    </row>
    <row r="447" ht="12.75" customHeight="1">
      <c r="O447" s="6"/>
    </row>
    <row r="448" ht="12.75" customHeight="1">
      <c r="O448" s="6"/>
    </row>
    <row r="449" ht="12.75" customHeight="1">
      <c r="O449" s="6"/>
    </row>
    <row r="450" ht="12.75" customHeight="1">
      <c r="O450" s="6"/>
    </row>
    <row r="451" ht="12.75" customHeight="1">
      <c r="O451" s="6"/>
    </row>
    <row r="452" ht="12.75" customHeight="1">
      <c r="O452" s="6"/>
    </row>
    <row r="453" ht="12.75" customHeight="1">
      <c r="O453" s="6"/>
    </row>
    <row r="454" ht="12.75" customHeight="1">
      <c r="O454" s="6"/>
    </row>
    <row r="455" ht="12.75" customHeight="1">
      <c r="O455" s="6"/>
    </row>
    <row r="456" ht="12.75" customHeight="1">
      <c r="O456" s="6"/>
    </row>
    <row r="457" ht="12.75" customHeight="1">
      <c r="O457" s="6"/>
    </row>
    <row r="458" ht="12.75" customHeight="1">
      <c r="O458" s="6"/>
    </row>
    <row r="459" ht="12.75" customHeight="1">
      <c r="O459" s="6"/>
    </row>
    <row r="460" ht="12.75" customHeight="1">
      <c r="O460" s="6"/>
    </row>
    <row r="461" ht="12.75" customHeight="1">
      <c r="O461" s="6"/>
    </row>
    <row r="462" ht="12.75" customHeight="1">
      <c r="O462" s="6"/>
    </row>
    <row r="463" ht="12.75" customHeight="1">
      <c r="O463" s="6"/>
    </row>
    <row r="464" ht="12.75" customHeight="1">
      <c r="O464" s="6"/>
    </row>
    <row r="465" ht="12.75" customHeight="1">
      <c r="O465" s="6"/>
    </row>
    <row r="466" ht="12.75" customHeight="1">
      <c r="O466" s="6"/>
    </row>
    <row r="467" ht="12.75" customHeight="1">
      <c r="O467" s="6"/>
    </row>
    <row r="468" ht="12.75" customHeight="1">
      <c r="O468" s="6"/>
    </row>
    <row r="469" ht="12.75" customHeight="1">
      <c r="O469" s="6"/>
    </row>
    <row r="470" ht="12.75" customHeight="1">
      <c r="O470" s="6"/>
    </row>
    <row r="471" ht="12.75" customHeight="1">
      <c r="O471" s="6"/>
    </row>
    <row r="472" ht="12.75" customHeight="1">
      <c r="O472" s="6"/>
    </row>
    <row r="473" ht="12.75" customHeight="1">
      <c r="O473" s="6"/>
    </row>
    <row r="474" ht="12.75" customHeight="1">
      <c r="O474" s="6"/>
    </row>
    <row r="475" ht="12.75" customHeight="1">
      <c r="O475" s="6"/>
    </row>
    <row r="476" ht="12.75" customHeight="1">
      <c r="O476" s="6"/>
    </row>
    <row r="477" ht="12.75" customHeight="1">
      <c r="O477" s="6"/>
    </row>
    <row r="478" ht="12.75" customHeight="1">
      <c r="O478" s="6"/>
    </row>
    <row r="479" ht="12.75" customHeight="1">
      <c r="O479" s="6"/>
    </row>
    <row r="480" ht="12.75" customHeight="1">
      <c r="O480" s="6"/>
    </row>
    <row r="481" ht="12.75" customHeight="1">
      <c r="O481" s="6"/>
    </row>
    <row r="482" ht="12.75" customHeight="1">
      <c r="O482" s="6"/>
    </row>
    <row r="483" ht="12.75" customHeight="1">
      <c r="O483" s="6"/>
    </row>
    <row r="484" ht="12.75" customHeight="1">
      <c r="O484" s="6"/>
    </row>
    <row r="485" ht="12.75" customHeight="1">
      <c r="O485" s="6"/>
    </row>
    <row r="486" ht="12.75" customHeight="1">
      <c r="O486" s="6"/>
    </row>
    <row r="487" ht="12.75" customHeight="1">
      <c r="O487" s="6"/>
    </row>
    <row r="488" ht="12.75" customHeight="1">
      <c r="O488" s="6"/>
    </row>
    <row r="489" ht="12.75" customHeight="1">
      <c r="O489" s="6"/>
    </row>
    <row r="490" ht="12.75" customHeight="1">
      <c r="O490" s="6"/>
    </row>
    <row r="491" ht="12.75" customHeight="1">
      <c r="O491" s="6"/>
    </row>
    <row r="492" ht="12.75" customHeight="1">
      <c r="O492" s="6"/>
    </row>
    <row r="493" ht="12.75" customHeight="1">
      <c r="O493" s="6"/>
    </row>
    <row r="494" ht="12.75" customHeight="1">
      <c r="O494" s="6"/>
    </row>
    <row r="495" ht="12.75" customHeight="1">
      <c r="O495" s="6"/>
    </row>
    <row r="496" ht="12.75" customHeight="1">
      <c r="O496" s="6"/>
    </row>
    <row r="497" ht="12.75" customHeight="1">
      <c r="O497" s="6"/>
    </row>
    <row r="498" ht="12.75" customHeight="1">
      <c r="O498" s="6"/>
    </row>
    <row r="499" ht="12.75" customHeight="1">
      <c r="O499" s="6"/>
    </row>
    <row r="500" ht="12.75" customHeight="1">
      <c r="O500" s="6"/>
    </row>
    <row r="501" ht="12.75" customHeight="1">
      <c r="O501" s="6"/>
    </row>
    <row r="502" ht="12.75" customHeight="1">
      <c r="O502" s="6"/>
    </row>
    <row r="503" ht="12.75" customHeight="1">
      <c r="O503" s="6"/>
    </row>
    <row r="504" ht="12.75" customHeight="1">
      <c r="O504" s="6"/>
    </row>
    <row r="505" ht="12.75" customHeight="1">
      <c r="O505" s="6"/>
    </row>
    <row r="506" ht="12.75" customHeight="1">
      <c r="O506" s="6"/>
    </row>
    <row r="507" ht="12.75" customHeight="1">
      <c r="O507" s="6"/>
    </row>
    <row r="508" ht="12.75" customHeight="1">
      <c r="O508" s="6"/>
    </row>
    <row r="509" ht="12.75" customHeight="1">
      <c r="O509" s="6"/>
    </row>
    <row r="510" ht="12.75" customHeight="1">
      <c r="O510" s="6"/>
    </row>
    <row r="511" ht="12.75" customHeight="1">
      <c r="O511" s="6"/>
    </row>
    <row r="512" ht="12.75" customHeight="1">
      <c r="O512" s="6"/>
    </row>
    <row r="513" ht="12.75" customHeight="1">
      <c r="O513" s="6"/>
    </row>
    <row r="514" ht="12.75" customHeight="1">
      <c r="O514" s="6"/>
    </row>
    <row r="515" ht="12.75" customHeight="1">
      <c r="O515" s="6"/>
    </row>
    <row r="516" ht="12.75" customHeight="1">
      <c r="O516" s="6"/>
    </row>
    <row r="517" ht="12.75" customHeight="1">
      <c r="O517" s="6"/>
    </row>
    <row r="518" ht="12.75" customHeight="1">
      <c r="O518" s="6"/>
    </row>
    <row r="519" ht="12.75" customHeight="1">
      <c r="O519" s="6"/>
    </row>
    <row r="520" ht="12.75" customHeight="1">
      <c r="O520" s="6"/>
    </row>
    <row r="521" ht="12.75" customHeight="1">
      <c r="O521" s="6"/>
    </row>
    <row r="522" ht="12.75" customHeight="1">
      <c r="O522" s="6"/>
    </row>
    <row r="523" ht="12.75" customHeight="1">
      <c r="O523" s="6"/>
    </row>
    <row r="524" ht="12.75" customHeight="1">
      <c r="O524" s="6"/>
    </row>
    <row r="525" ht="12.75" customHeight="1">
      <c r="O525" s="6"/>
    </row>
    <row r="526" ht="12.75" customHeight="1">
      <c r="O526" s="6"/>
    </row>
    <row r="527" ht="12.75" customHeight="1">
      <c r="O527" s="6"/>
    </row>
    <row r="528" ht="12.75" customHeight="1">
      <c r="O528" s="6"/>
    </row>
    <row r="529" ht="12.75" customHeight="1">
      <c r="O529" s="6"/>
    </row>
    <row r="530" ht="12.75" customHeight="1">
      <c r="O530" s="6"/>
    </row>
    <row r="531" ht="12.75" customHeight="1">
      <c r="O531" s="6"/>
    </row>
    <row r="532" ht="12.75" customHeight="1">
      <c r="O532" s="6"/>
    </row>
    <row r="533" ht="12.75" customHeight="1">
      <c r="O533" s="6"/>
    </row>
    <row r="534" ht="12.75" customHeight="1">
      <c r="O534" s="6"/>
    </row>
    <row r="535" ht="12.75" customHeight="1">
      <c r="O535" s="6"/>
    </row>
    <row r="536" ht="12.75" customHeight="1">
      <c r="O536" s="6"/>
    </row>
    <row r="537" ht="12.75" customHeight="1">
      <c r="O537" s="6"/>
    </row>
    <row r="538" ht="12.75" customHeight="1">
      <c r="O538" s="6"/>
    </row>
    <row r="539" ht="12.75" customHeight="1">
      <c r="O539" s="6"/>
    </row>
    <row r="540" ht="12.75" customHeight="1">
      <c r="O540" s="6"/>
    </row>
    <row r="541" ht="12.75" customHeight="1">
      <c r="O541" s="6"/>
    </row>
    <row r="542" ht="12.75" customHeight="1">
      <c r="O542" s="6"/>
    </row>
    <row r="543" ht="12.75" customHeight="1">
      <c r="O543" s="6"/>
    </row>
    <row r="544" ht="12.75" customHeight="1">
      <c r="O544" s="6"/>
    </row>
    <row r="545" ht="12.75" customHeight="1">
      <c r="O545" s="6"/>
    </row>
    <row r="546" ht="12.75" customHeight="1">
      <c r="O546" s="6"/>
    </row>
    <row r="547" ht="12.75" customHeight="1">
      <c r="O547" s="6"/>
    </row>
    <row r="548" ht="12.75" customHeight="1">
      <c r="O548" s="6"/>
    </row>
    <row r="549" ht="12.75" customHeight="1">
      <c r="O549" s="6"/>
    </row>
    <row r="550" ht="12.75" customHeight="1">
      <c r="O550" s="6"/>
    </row>
    <row r="551" ht="12.75" customHeight="1">
      <c r="O551" s="6"/>
    </row>
    <row r="552" ht="12.75" customHeight="1">
      <c r="O552" s="6"/>
    </row>
    <row r="553" ht="12.75" customHeight="1">
      <c r="O553" s="6"/>
    </row>
    <row r="554" ht="12.75" customHeight="1">
      <c r="O554" s="6"/>
    </row>
    <row r="555" ht="12.75" customHeight="1">
      <c r="O555" s="6"/>
    </row>
    <row r="556" ht="12.75" customHeight="1">
      <c r="O556" s="6"/>
    </row>
    <row r="557" ht="12.75" customHeight="1">
      <c r="O557" s="6"/>
    </row>
    <row r="558" ht="12.75" customHeight="1">
      <c r="O558" s="6"/>
    </row>
    <row r="559" ht="12.75" customHeight="1">
      <c r="O559" s="6"/>
    </row>
    <row r="560" ht="12.75" customHeight="1">
      <c r="O560" s="6"/>
    </row>
    <row r="561" ht="12.75" customHeight="1">
      <c r="O561" s="6"/>
    </row>
    <row r="562" ht="12.75" customHeight="1">
      <c r="O562" s="6"/>
    </row>
    <row r="563" ht="12.75" customHeight="1">
      <c r="O563" s="6"/>
    </row>
    <row r="564" ht="12.75" customHeight="1">
      <c r="O564" s="6"/>
    </row>
    <row r="565" ht="12.75" customHeight="1">
      <c r="O565" s="6"/>
    </row>
    <row r="566" ht="12.75" customHeight="1">
      <c r="O566" s="6"/>
    </row>
    <row r="567" ht="12.75" customHeight="1">
      <c r="O567" s="6"/>
    </row>
    <row r="568" ht="12.75" customHeight="1">
      <c r="O568" s="6"/>
    </row>
    <row r="569" ht="12.75" customHeight="1">
      <c r="O569" s="6"/>
    </row>
    <row r="570" ht="12.75" customHeight="1">
      <c r="O570" s="6"/>
    </row>
    <row r="571" ht="12.75" customHeight="1">
      <c r="O571" s="6"/>
    </row>
    <row r="572" ht="12.75" customHeight="1">
      <c r="O572" s="6"/>
    </row>
    <row r="573" ht="12.75" customHeight="1">
      <c r="O573" s="6"/>
    </row>
    <row r="574" ht="12.75" customHeight="1">
      <c r="O574" s="6"/>
    </row>
    <row r="575" ht="12.75" customHeight="1">
      <c r="O575" s="6"/>
    </row>
    <row r="576" ht="12.75" customHeight="1">
      <c r="O576" s="6"/>
    </row>
    <row r="577" ht="12.75" customHeight="1">
      <c r="O577" s="6"/>
    </row>
    <row r="578" ht="12.75" customHeight="1">
      <c r="O578" s="6"/>
    </row>
    <row r="579" ht="12.75" customHeight="1">
      <c r="O579" s="6"/>
    </row>
    <row r="580" ht="12.75" customHeight="1">
      <c r="O580" s="6"/>
    </row>
    <row r="581" ht="12.75" customHeight="1">
      <c r="O581" s="6"/>
    </row>
    <row r="582" ht="12.75" customHeight="1">
      <c r="O582" s="6"/>
    </row>
    <row r="583" ht="12.75" customHeight="1">
      <c r="O583" s="6"/>
    </row>
    <row r="584" ht="12.75" customHeight="1">
      <c r="O584" s="6"/>
    </row>
    <row r="585" ht="12.75" customHeight="1">
      <c r="O585" s="6"/>
    </row>
    <row r="586" ht="12.75" customHeight="1">
      <c r="O586" s="6"/>
    </row>
    <row r="587" ht="12.75" customHeight="1">
      <c r="O587" s="6"/>
    </row>
    <row r="588" ht="12.75" customHeight="1">
      <c r="O588" s="6"/>
    </row>
    <row r="589" ht="12.75" customHeight="1">
      <c r="O589" s="6"/>
    </row>
    <row r="590" ht="12.75" customHeight="1">
      <c r="O590" s="6"/>
    </row>
    <row r="591" ht="12.75" customHeight="1">
      <c r="O591" s="6"/>
    </row>
    <row r="592" ht="12.75" customHeight="1">
      <c r="O592" s="6"/>
    </row>
    <row r="593" ht="12.75" customHeight="1">
      <c r="O593" s="6"/>
    </row>
    <row r="594" ht="12.75" customHeight="1">
      <c r="O594" s="6"/>
    </row>
    <row r="595" ht="12.75" customHeight="1">
      <c r="O595" s="6"/>
    </row>
    <row r="596" ht="12.75" customHeight="1">
      <c r="O596" s="6"/>
    </row>
    <row r="597" ht="12.75" customHeight="1">
      <c r="O597" s="6"/>
    </row>
    <row r="598" ht="12.75" customHeight="1">
      <c r="O598" s="6"/>
    </row>
    <row r="599" ht="12.75" customHeight="1">
      <c r="O599" s="6"/>
    </row>
    <row r="600" ht="12.75" customHeight="1">
      <c r="O600" s="6"/>
    </row>
    <row r="601" ht="12.75" customHeight="1">
      <c r="O601" s="6"/>
    </row>
    <row r="602" ht="12.75" customHeight="1">
      <c r="O602" s="6"/>
    </row>
    <row r="603" ht="12.75" customHeight="1">
      <c r="O603" s="6"/>
    </row>
    <row r="604" ht="12.75" customHeight="1">
      <c r="O604" s="6"/>
    </row>
    <row r="605" ht="12.75" customHeight="1">
      <c r="O605" s="6"/>
    </row>
    <row r="606" ht="12.75" customHeight="1">
      <c r="O606" s="6"/>
    </row>
    <row r="607" ht="12.75" customHeight="1">
      <c r="O607" s="6"/>
    </row>
    <row r="608" ht="12.75" customHeight="1">
      <c r="O608" s="6"/>
    </row>
    <row r="609" ht="12.75" customHeight="1">
      <c r="O609" s="6"/>
    </row>
    <row r="610" ht="12.75" customHeight="1">
      <c r="O610" s="6"/>
    </row>
    <row r="611" ht="12.75" customHeight="1">
      <c r="O611" s="6"/>
    </row>
    <row r="612" ht="12.75" customHeight="1">
      <c r="O612" s="6"/>
    </row>
    <row r="613" ht="12.75" customHeight="1">
      <c r="O613" s="6"/>
    </row>
    <row r="614" ht="12.75" customHeight="1">
      <c r="O614" s="6"/>
    </row>
    <row r="615" ht="12.75" customHeight="1">
      <c r="O615" s="6"/>
    </row>
    <row r="616" ht="12.75" customHeight="1">
      <c r="O616" s="6"/>
    </row>
    <row r="617" ht="12.75" customHeight="1">
      <c r="O617" s="6"/>
    </row>
    <row r="618" ht="12.75" customHeight="1">
      <c r="O618" s="6"/>
    </row>
    <row r="619" ht="12.75" customHeight="1">
      <c r="O619" s="6"/>
    </row>
    <row r="620" ht="12.75" customHeight="1">
      <c r="O620" s="6"/>
    </row>
    <row r="621" ht="12.75" customHeight="1">
      <c r="O621" s="6"/>
    </row>
    <row r="622" ht="12.75" customHeight="1">
      <c r="O622" s="6"/>
    </row>
    <row r="623" ht="12.75" customHeight="1">
      <c r="O623" s="6"/>
    </row>
    <row r="624" ht="12.75" customHeight="1">
      <c r="O624" s="6"/>
    </row>
    <row r="625" ht="12.75" customHeight="1">
      <c r="O625" s="6"/>
    </row>
    <row r="626" ht="12.75" customHeight="1">
      <c r="O626" s="6"/>
    </row>
    <row r="627" ht="12.75" customHeight="1">
      <c r="O627" s="6"/>
    </row>
    <row r="628" ht="12.75" customHeight="1">
      <c r="O628" s="6"/>
    </row>
    <row r="629" ht="12.75" customHeight="1">
      <c r="O629" s="6"/>
    </row>
    <row r="630" ht="12.75" customHeight="1">
      <c r="O630" s="6"/>
    </row>
    <row r="631" ht="12.75" customHeight="1">
      <c r="O631" s="6"/>
    </row>
    <row r="632" ht="12.75" customHeight="1">
      <c r="O632" s="6"/>
    </row>
    <row r="633" ht="12.75" customHeight="1">
      <c r="O633" s="6"/>
    </row>
    <row r="634" ht="12.75" customHeight="1">
      <c r="O634" s="6"/>
    </row>
    <row r="635" ht="12.75" customHeight="1">
      <c r="O635" s="6"/>
    </row>
    <row r="636" ht="12.75" customHeight="1">
      <c r="O636" s="6"/>
    </row>
    <row r="637" ht="12.75" customHeight="1">
      <c r="O637" s="6"/>
    </row>
    <row r="638" ht="12.75" customHeight="1">
      <c r="O638" s="6"/>
    </row>
    <row r="639" ht="12.75" customHeight="1">
      <c r="O639" s="6"/>
    </row>
    <row r="640" ht="12.75" customHeight="1">
      <c r="O640" s="6"/>
    </row>
    <row r="641" ht="12.75" customHeight="1">
      <c r="O641" s="6"/>
    </row>
    <row r="642" ht="12.75" customHeight="1">
      <c r="O642" s="6"/>
    </row>
    <row r="643" ht="12.75" customHeight="1">
      <c r="O643" s="6"/>
    </row>
    <row r="644" ht="12.75" customHeight="1">
      <c r="O644" s="6"/>
    </row>
    <row r="645" ht="12.75" customHeight="1">
      <c r="O645" s="6"/>
    </row>
    <row r="646" ht="12.75" customHeight="1">
      <c r="O646" s="6"/>
    </row>
    <row r="647" ht="12.75" customHeight="1">
      <c r="O647" s="6"/>
    </row>
    <row r="648" ht="12.75" customHeight="1">
      <c r="O648" s="6"/>
    </row>
    <row r="649" ht="12.75" customHeight="1">
      <c r="O649" s="6"/>
    </row>
    <row r="650" ht="12.75" customHeight="1">
      <c r="O650" s="6"/>
    </row>
    <row r="651" ht="12.75" customHeight="1">
      <c r="O651" s="6"/>
    </row>
    <row r="652" ht="12.75" customHeight="1">
      <c r="O652" s="6"/>
    </row>
    <row r="653" ht="12.75" customHeight="1">
      <c r="O653" s="6"/>
    </row>
    <row r="654" ht="12.75" customHeight="1">
      <c r="O654" s="6"/>
    </row>
    <row r="655" ht="12.75" customHeight="1">
      <c r="O655" s="6"/>
    </row>
    <row r="656" ht="12.75" customHeight="1">
      <c r="O656" s="6"/>
    </row>
    <row r="657" ht="12.75" customHeight="1">
      <c r="O657" s="6"/>
    </row>
    <row r="658" ht="12.75" customHeight="1">
      <c r="O658" s="6"/>
    </row>
    <row r="659" ht="12.75" customHeight="1">
      <c r="O659" s="6"/>
    </row>
    <row r="660" ht="12.75" customHeight="1">
      <c r="O660" s="6"/>
    </row>
    <row r="661" ht="12.75" customHeight="1">
      <c r="O661" s="6"/>
    </row>
    <row r="662" ht="12.75" customHeight="1">
      <c r="O662" s="6"/>
    </row>
    <row r="663" ht="12.75" customHeight="1">
      <c r="O663" s="6"/>
    </row>
    <row r="664" ht="12.75" customHeight="1">
      <c r="O664" s="6"/>
    </row>
    <row r="665" ht="12.75" customHeight="1">
      <c r="O665" s="6"/>
    </row>
    <row r="666" ht="12.75" customHeight="1">
      <c r="O666" s="6"/>
    </row>
    <row r="667" ht="12.75" customHeight="1">
      <c r="O667" s="6"/>
    </row>
    <row r="668" ht="12.75" customHeight="1">
      <c r="O668" s="6"/>
    </row>
    <row r="669" ht="12.75" customHeight="1">
      <c r="O669" s="6"/>
    </row>
    <row r="670" ht="12.75" customHeight="1">
      <c r="O670" s="6"/>
    </row>
    <row r="671" ht="12.75" customHeight="1">
      <c r="O671" s="6"/>
    </row>
    <row r="672" ht="12.75" customHeight="1">
      <c r="O672" s="6"/>
    </row>
    <row r="673" ht="12.75" customHeight="1">
      <c r="O673" s="6"/>
    </row>
    <row r="674" ht="12.75" customHeight="1">
      <c r="O674" s="6"/>
    </row>
    <row r="675" ht="12.75" customHeight="1">
      <c r="O675" s="6"/>
    </row>
    <row r="676" ht="12.75" customHeight="1">
      <c r="O676" s="6"/>
    </row>
    <row r="677" ht="12.75" customHeight="1">
      <c r="O677" s="6"/>
    </row>
    <row r="678" ht="12.75" customHeight="1">
      <c r="O678" s="6"/>
    </row>
    <row r="679" ht="12.75" customHeight="1">
      <c r="O679" s="6"/>
    </row>
    <row r="680" ht="12.75" customHeight="1">
      <c r="O680" s="6"/>
    </row>
    <row r="681" ht="12.75" customHeight="1">
      <c r="O681" s="6"/>
    </row>
    <row r="682" ht="12.75" customHeight="1">
      <c r="O682" s="6"/>
    </row>
    <row r="683" ht="12.75" customHeight="1">
      <c r="O683" s="6"/>
    </row>
    <row r="684" ht="12.75" customHeight="1">
      <c r="O684" s="6"/>
    </row>
    <row r="685" ht="12.75" customHeight="1">
      <c r="O685" s="6"/>
    </row>
    <row r="686" ht="12.75" customHeight="1">
      <c r="O686" s="6"/>
    </row>
    <row r="687" ht="12.75" customHeight="1">
      <c r="O687" s="6"/>
    </row>
    <row r="688" ht="12.75" customHeight="1">
      <c r="O688" s="6"/>
    </row>
    <row r="689" ht="12.75" customHeight="1">
      <c r="O689" s="6"/>
    </row>
    <row r="690" ht="12.75" customHeight="1">
      <c r="O690" s="6"/>
    </row>
    <row r="691" ht="12.75" customHeight="1">
      <c r="O691" s="6"/>
    </row>
    <row r="692" ht="12.75" customHeight="1">
      <c r="O692" s="6"/>
    </row>
    <row r="693" ht="12.75" customHeight="1">
      <c r="O693" s="6"/>
    </row>
    <row r="694" ht="12.75" customHeight="1">
      <c r="O694" s="6"/>
    </row>
    <row r="695" ht="12.75" customHeight="1">
      <c r="O695" s="6"/>
    </row>
    <row r="696" ht="12.75" customHeight="1">
      <c r="O696" s="6"/>
    </row>
    <row r="697" ht="12.75" customHeight="1">
      <c r="O697" s="6"/>
    </row>
    <row r="698" ht="12.75" customHeight="1">
      <c r="O698" s="6"/>
    </row>
    <row r="699" ht="12.75" customHeight="1">
      <c r="O699" s="6"/>
    </row>
    <row r="700" ht="12.75" customHeight="1">
      <c r="O700" s="6"/>
    </row>
    <row r="701" ht="12.75" customHeight="1">
      <c r="O701" s="6"/>
    </row>
    <row r="702" ht="12.75" customHeight="1">
      <c r="O702" s="6"/>
    </row>
    <row r="703" ht="12.75" customHeight="1">
      <c r="O703" s="6"/>
    </row>
    <row r="704" ht="12.75" customHeight="1">
      <c r="O704" s="6"/>
    </row>
    <row r="705" ht="12.75" customHeight="1">
      <c r="O705" s="6"/>
    </row>
    <row r="706" ht="12.75" customHeight="1">
      <c r="O706" s="6"/>
    </row>
    <row r="707" ht="12.75" customHeight="1">
      <c r="O707" s="6"/>
    </row>
    <row r="708" ht="12.75" customHeight="1">
      <c r="O708" s="6"/>
    </row>
    <row r="709" ht="12.75" customHeight="1">
      <c r="O709" s="6"/>
    </row>
    <row r="710" ht="12.75" customHeight="1">
      <c r="O710" s="6"/>
    </row>
    <row r="711" ht="12.75" customHeight="1">
      <c r="O711" s="6"/>
    </row>
    <row r="712" ht="12.75" customHeight="1">
      <c r="O712" s="6"/>
    </row>
    <row r="713" ht="12.75" customHeight="1">
      <c r="O713" s="6"/>
    </row>
    <row r="714" ht="12.75" customHeight="1">
      <c r="O714" s="6"/>
    </row>
    <row r="715" ht="12.75" customHeight="1">
      <c r="O715" s="6"/>
    </row>
    <row r="716" ht="12.75" customHeight="1">
      <c r="O716" s="6"/>
    </row>
    <row r="717" ht="12.75" customHeight="1">
      <c r="O717" s="6"/>
    </row>
    <row r="718" ht="12.75" customHeight="1">
      <c r="O718" s="6"/>
    </row>
    <row r="719" ht="12.75" customHeight="1">
      <c r="O719" s="6"/>
    </row>
    <row r="720" ht="12.75" customHeight="1">
      <c r="O720" s="6"/>
    </row>
    <row r="721" ht="12.75" customHeight="1">
      <c r="O721" s="6"/>
    </row>
    <row r="722" ht="12.75" customHeight="1">
      <c r="O722" s="6"/>
    </row>
    <row r="723" ht="12.75" customHeight="1">
      <c r="O723" s="6"/>
    </row>
    <row r="724" ht="12.75" customHeight="1">
      <c r="O724" s="6"/>
    </row>
    <row r="725" ht="12.75" customHeight="1">
      <c r="O725" s="6"/>
    </row>
    <row r="726" ht="12.75" customHeight="1">
      <c r="O726" s="6"/>
    </row>
    <row r="727" ht="12.75" customHeight="1">
      <c r="O727" s="6"/>
    </row>
    <row r="728" ht="12.75" customHeight="1">
      <c r="O728" s="6"/>
    </row>
    <row r="729" ht="12.75" customHeight="1">
      <c r="O729" s="6"/>
    </row>
    <row r="730" ht="12.75" customHeight="1">
      <c r="O730" s="6"/>
    </row>
    <row r="731" ht="12.75" customHeight="1">
      <c r="O731" s="6"/>
    </row>
    <row r="732" ht="12.75" customHeight="1">
      <c r="O732" s="6"/>
    </row>
    <row r="733" ht="12.75" customHeight="1">
      <c r="O733" s="6"/>
    </row>
    <row r="734" ht="12.75" customHeight="1">
      <c r="O734" s="6"/>
    </row>
    <row r="735" ht="12.75" customHeight="1">
      <c r="O735" s="6"/>
    </row>
    <row r="736" ht="12.75" customHeight="1">
      <c r="O736" s="6"/>
    </row>
    <row r="737" ht="12.75" customHeight="1">
      <c r="O737" s="6"/>
    </row>
    <row r="738" ht="12.75" customHeight="1">
      <c r="O738" s="6"/>
    </row>
    <row r="739" ht="12.75" customHeight="1">
      <c r="O739" s="6"/>
    </row>
    <row r="740" ht="12.75" customHeight="1">
      <c r="O740" s="6"/>
    </row>
    <row r="741" ht="12.75" customHeight="1">
      <c r="O741" s="6"/>
    </row>
    <row r="742" ht="12.75" customHeight="1">
      <c r="O742" s="6"/>
    </row>
    <row r="743" ht="12.75" customHeight="1">
      <c r="O743" s="6"/>
    </row>
    <row r="744" ht="12.75" customHeight="1">
      <c r="O744" s="6"/>
    </row>
    <row r="745" ht="12.75" customHeight="1">
      <c r="O745" s="6"/>
    </row>
    <row r="746" ht="12.75" customHeight="1">
      <c r="O746" s="6"/>
    </row>
    <row r="747" ht="12.75" customHeight="1">
      <c r="O747" s="6"/>
    </row>
    <row r="748" ht="12.75" customHeight="1">
      <c r="O748" s="6"/>
    </row>
    <row r="749" ht="12.75" customHeight="1">
      <c r="O749" s="6"/>
    </row>
    <row r="750" ht="12.75" customHeight="1">
      <c r="O750" s="6"/>
    </row>
    <row r="751" ht="12.75" customHeight="1">
      <c r="O751" s="6"/>
    </row>
    <row r="752" ht="12.75" customHeight="1">
      <c r="O752" s="6"/>
    </row>
    <row r="753" ht="12.75" customHeight="1">
      <c r="O753" s="6"/>
    </row>
    <row r="754" ht="12.75" customHeight="1">
      <c r="O754" s="6"/>
    </row>
    <row r="755" ht="12.75" customHeight="1">
      <c r="O755" s="6"/>
    </row>
    <row r="756" ht="12.75" customHeight="1">
      <c r="O756" s="6"/>
    </row>
    <row r="757" ht="12.75" customHeight="1">
      <c r="O757" s="6"/>
    </row>
    <row r="758" ht="12.75" customHeight="1">
      <c r="O758" s="6"/>
    </row>
    <row r="759" ht="12.75" customHeight="1">
      <c r="O759" s="6"/>
    </row>
    <row r="760" ht="12.75" customHeight="1">
      <c r="O760" s="6"/>
    </row>
    <row r="761" ht="12.75" customHeight="1">
      <c r="O761" s="6"/>
    </row>
    <row r="762" ht="12.75" customHeight="1">
      <c r="O762" s="6"/>
    </row>
    <row r="763" ht="12.75" customHeight="1">
      <c r="O763" s="6"/>
    </row>
    <row r="764" ht="12.75" customHeight="1">
      <c r="O764" s="6"/>
    </row>
    <row r="765" ht="12.75" customHeight="1">
      <c r="O765" s="6"/>
    </row>
    <row r="766" ht="12.75" customHeight="1">
      <c r="O766" s="6"/>
    </row>
    <row r="767" ht="12.75" customHeight="1">
      <c r="O767" s="6"/>
    </row>
    <row r="768" ht="12.75" customHeight="1">
      <c r="O768" s="6"/>
    </row>
    <row r="769" ht="12.75" customHeight="1">
      <c r="O769" s="6"/>
    </row>
    <row r="770" ht="12.75" customHeight="1">
      <c r="O770" s="6"/>
    </row>
    <row r="771" ht="12.75" customHeight="1">
      <c r="O771" s="6"/>
    </row>
    <row r="772" ht="12.75" customHeight="1">
      <c r="O772" s="6"/>
    </row>
    <row r="773" ht="12.75" customHeight="1">
      <c r="O773" s="6"/>
    </row>
    <row r="774" ht="12.75" customHeight="1">
      <c r="O774" s="6"/>
    </row>
    <row r="775" ht="12.75" customHeight="1">
      <c r="O775" s="6"/>
    </row>
    <row r="776" ht="12.75" customHeight="1">
      <c r="O776" s="6"/>
    </row>
    <row r="777" ht="12.75" customHeight="1">
      <c r="O777" s="6"/>
    </row>
    <row r="778" ht="12.75" customHeight="1">
      <c r="O778" s="6"/>
    </row>
    <row r="779" ht="12.75" customHeight="1">
      <c r="O779" s="6"/>
    </row>
    <row r="780" ht="12.75" customHeight="1">
      <c r="O780" s="6"/>
    </row>
    <row r="781" ht="12.75" customHeight="1">
      <c r="O781" s="6"/>
    </row>
    <row r="782" ht="12.75" customHeight="1">
      <c r="O782" s="6"/>
    </row>
    <row r="783" ht="12.75" customHeight="1">
      <c r="O783" s="6"/>
    </row>
    <row r="784" ht="12.75" customHeight="1">
      <c r="O784" s="6"/>
    </row>
    <row r="785" ht="12.75" customHeight="1">
      <c r="O785" s="6"/>
    </row>
    <row r="786" ht="12.75" customHeight="1">
      <c r="O786" s="6"/>
    </row>
    <row r="787" ht="12.75" customHeight="1">
      <c r="O787" s="6"/>
    </row>
    <row r="788" ht="12.75" customHeight="1">
      <c r="O788" s="6"/>
    </row>
    <row r="789" ht="12.75" customHeight="1">
      <c r="O789" s="6"/>
    </row>
    <row r="790" ht="12.75" customHeight="1">
      <c r="O790" s="6"/>
    </row>
    <row r="791" ht="12.75" customHeight="1">
      <c r="O791" s="6"/>
    </row>
    <row r="792" ht="12.75" customHeight="1">
      <c r="O792" s="6"/>
    </row>
    <row r="793" ht="12.75" customHeight="1">
      <c r="O793" s="6"/>
    </row>
    <row r="794" ht="12.75" customHeight="1">
      <c r="O794" s="6"/>
    </row>
    <row r="795" ht="12.75" customHeight="1">
      <c r="O795" s="6"/>
    </row>
    <row r="796" ht="12.75" customHeight="1">
      <c r="O796" s="6"/>
    </row>
    <row r="797" ht="12.75" customHeight="1">
      <c r="O797" s="6"/>
    </row>
    <row r="798" ht="12.75" customHeight="1">
      <c r="O798" s="6"/>
    </row>
    <row r="799" ht="12.75" customHeight="1">
      <c r="O799" s="6"/>
    </row>
    <row r="800" ht="12.75" customHeight="1">
      <c r="O800" s="6"/>
    </row>
    <row r="801" ht="12.75" customHeight="1">
      <c r="O801" s="6"/>
    </row>
    <row r="802" ht="12.75" customHeight="1">
      <c r="O802" s="6"/>
    </row>
    <row r="803" ht="12.75" customHeight="1">
      <c r="O803" s="6"/>
    </row>
    <row r="804" ht="12.75" customHeight="1">
      <c r="O804" s="6"/>
    </row>
    <row r="805" ht="12.75" customHeight="1">
      <c r="O805" s="6"/>
    </row>
    <row r="806" ht="12.75" customHeight="1">
      <c r="O806" s="6"/>
    </row>
    <row r="807" ht="12.75" customHeight="1">
      <c r="O807" s="6"/>
    </row>
    <row r="808" ht="12.75" customHeight="1">
      <c r="O808" s="6"/>
    </row>
    <row r="809" ht="12.75" customHeight="1">
      <c r="O809" s="6"/>
    </row>
    <row r="810" ht="12.75" customHeight="1">
      <c r="O810" s="6"/>
    </row>
    <row r="811" ht="12.75" customHeight="1">
      <c r="O811" s="6"/>
    </row>
    <row r="812" ht="12.75" customHeight="1">
      <c r="O812" s="6"/>
    </row>
    <row r="813" ht="12.75" customHeight="1">
      <c r="O813" s="6"/>
    </row>
    <row r="814" ht="12.75" customHeight="1">
      <c r="O814" s="6"/>
    </row>
    <row r="815" ht="12.75" customHeight="1">
      <c r="O815" s="6"/>
    </row>
    <row r="816" ht="12.75" customHeight="1">
      <c r="O816" s="6"/>
    </row>
    <row r="817" ht="12.75" customHeight="1">
      <c r="O817" s="6"/>
    </row>
    <row r="818" ht="12.75" customHeight="1">
      <c r="O818" s="6"/>
    </row>
    <row r="819" ht="12.75" customHeight="1">
      <c r="O819" s="6"/>
    </row>
    <row r="820" ht="12.75" customHeight="1">
      <c r="O820" s="6"/>
    </row>
    <row r="821" ht="12.75" customHeight="1">
      <c r="O821" s="6"/>
    </row>
    <row r="822" ht="12.75" customHeight="1">
      <c r="O822" s="6"/>
    </row>
    <row r="823" ht="12.75" customHeight="1">
      <c r="O823" s="6"/>
    </row>
    <row r="824" ht="12.75" customHeight="1">
      <c r="O824" s="6"/>
    </row>
    <row r="825" ht="12.75" customHeight="1">
      <c r="O825" s="6"/>
    </row>
    <row r="826" ht="12.75" customHeight="1">
      <c r="O826" s="6"/>
    </row>
    <row r="827" ht="12.75" customHeight="1">
      <c r="O827" s="6"/>
    </row>
    <row r="828" ht="12.75" customHeight="1">
      <c r="O828" s="6"/>
    </row>
    <row r="829" ht="12.75" customHeight="1">
      <c r="O829" s="6"/>
    </row>
    <row r="830" ht="12.75" customHeight="1">
      <c r="O830" s="6"/>
    </row>
    <row r="831" ht="12.75" customHeight="1">
      <c r="O831" s="6"/>
    </row>
    <row r="832" ht="12.75" customHeight="1">
      <c r="O832" s="6"/>
    </row>
    <row r="833" ht="12.75" customHeight="1">
      <c r="O833" s="6"/>
    </row>
    <row r="834" ht="12.75" customHeight="1">
      <c r="O834" s="6"/>
    </row>
    <row r="835" ht="12.75" customHeight="1">
      <c r="O835" s="6"/>
    </row>
    <row r="836" ht="12.75" customHeight="1">
      <c r="O836" s="6"/>
    </row>
    <row r="837" ht="12.75" customHeight="1">
      <c r="O837" s="6"/>
    </row>
    <row r="838" ht="12.75" customHeight="1">
      <c r="O838" s="6"/>
    </row>
    <row r="839" ht="12.75" customHeight="1">
      <c r="O839" s="6"/>
    </row>
    <row r="840" ht="12.75" customHeight="1">
      <c r="O840" s="6"/>
    </row>
    <row r="841" ht="12.75" customHeight="1">
      <c r="O841" s="6"/>
    </row>
    <row r="842" ht="12.75" customHeight="1">
      <c r="O842" s="6"/>
    </row>
    <row r="843" ht="12.75" customHeight="1">
      <c r="O843" s="6"/>
    </row>
    <row r="844" ht="12.75" customHeight="1">
      <c r="O844" s="6"/>
    </row>
    <row r="845" ht="12.75" customHeight="1">
      <c r="O845" s="6"/>
    </row>
    <row r="846" ht="12.75" customHeight="1">
      <c r="O846" s="6"/>
    </row>
    <row r="847" ht="12.75" customHeight="1">
      <c r="O847" s="6"/>
    </row>
    <row r="848" ht="12.75" customHeight="1">
      <c r="O848" s="6"/>
    </row>
    <row r="849" ht="12.75" customHeight="1">
      <c r="O849" s="6"/>
    </row>
    <row r="850" ht="12.75" customHeight="1">
      <c r="O850" s="6"/>
    </row>
    <row r="851" ht="12.75" customHeight="1">
      <c r="O851" s="6"/>
    </row>
    <row r="852" ht="12.75" customHeight="1">
      <c r="O852" s="6"/>
    </row>
    <row r="853" ht="12.75" customHeight="1">
      <c r="O853" s="6"/>
    </row>
    <row r="854" ht="12.75" customHeight="1">
      <c r="O854" s="6"/>
    </row>
    <row r="855" ht="12.75" customHeight="1">
      <c r="O855" s="6"/>
    </row>
    <row r="856" ht="12.75" customHeight="1">
      <c r="O856" s="6"/>
    </row>
    <row r="857" ht="12.75" customHeight="1">
      <c r="O857" s="6"/>
    </row>
    <row r="858" ht="12.75" customHeight="1">
      <c r="O858" s="6"/>
    </row>
    <row r="859" ht="12.75" customHeight="1">
      <c r="O859" s="6"/>
    </row>
    <row r="860" ht="12.75" customHeight="1">
      <c r="O860" s="6"/>
    </row>
    <row r="861" ht="12.75" customHeight="1">
      <c r="O861" s="6"/>
    </row>
    <row r="862" ht="12.75" customHeight="1">
      <c r="O862" s="6"/>
    </row>
    <row r="863" ht="12.75" customHeight="1">
      <c r="O863" s="6"/>
    </row>
    <row r="864" ht="12.75" customHeight="1">
      <c r="O864" s="6"/>
    </row>
    <row r="865" ht="12.75" customHeight="1">
      <c r="O865" s="6"/>
    </row>
    <row r="866" ht="12.75" customHeight="1">
      <c r="O866" s="6"/>
    </row>
    <row r="867" ht="12.75" customHeight="1">
      <c r="O867" s="6"/>
    </row>
    <row r="868" ht="12.75" customHeight="1">
      <c r="O868" s="6"/>
    </row>
    <row r="869" ht="12.75" customHeight="1">
      <c r="O869" s="6"/>
    </row>
    <row r="870" ht="12.75" customHeight="1">
      <c r="O870" s="6"/>
    </row>
    <row r="871" ht="12.75" customHeight="1">
      <c r="O871" s="6"/>
    </row>
    <row r="872" ht="12.75" customHeight="1">
      <c r="O872" s="6"/>
    </row>
    <row r="873" ht="12.75" customHeight="1">
      <c r="O873" s="6"/>
    </row>
    <row r="874" ht="12.75" customHeight="1">
      <c r="O874" s="6"/>
    </row>
    <row r="875" ht="12.75" customHeight="1">
      <c r="O875" s="6"/>
    </row>
    <row r="876" ht="12.75" customHeight="1">
      <c r="O876" s="6"/>
    </row>
    <row r="877" ht="12.75" customHeight="1">
      <c r="O877" s="6"/>
    </row>
    <row r="878" ht="12.75" customHeight="1">
      <c r="O878" s="6"/>
    </row>
    <row r="879" ht="12.75" customHeight="1">
      <c r="O879" s="6"/>
    </row>
    <row r="880" ht="12.75" customHeight="1">
      <c r="O880" s="6"/>
    </row>
    <row r="881" ht="12.75" customHeight="1">
      <c r="O881" s="6"/>
    </row>
    <row r="882" ht="12.75" customHeight="1">
      <c r="O882" s="6"/>
    </row>
    <row r="883" ht="12.75" customHeight="1">
      <c r="O883" s="6"/>
    </row>
    <row r="884" ht="12.75" customHeight="1">
      <c r="O884" s="6"/>
    </row>
    <row r="885" ht="12.75" customHeight="1">
      <c r="O885" s="6"/>
    </row>
    <row r="886" ht="12.75" customHeight="1">
      <c r="O886" s="6"/>
    </row>
    <row r="887" ht="12.75" customHeight="1">
      <c r="O887" s="6"/>
    </row>
    <row r="888" ht="12.75" customHeight="1">
      <c r="O888" s="6"/>
    </row>
    <row r="889" ht="12.75" customHeight="1">
      <c r="O889" s="6"/>
    </row>
    <row r="890" ht="12.75" customHeight="1">
      <c r="O890" s="6"/>
    </row>
    <row r="891" ht="12.75" customHeight="1">
      <c r="O891" s="6"/>
    </row>
    <row r="892" ht="12.75" customHeight="1">
      <c r="O892" s="6"/>
    </row>
    <row r="893" ht="12.75" customHeight="1">
      <c r="O893" s="6"/>
    </row>
    <row r="894" ht="12.75" customHeight="1">
      <c r="O894" s="6"/>
    </row>
    <row r="895" ht="12.75" customHeight="1">
      <c r="O895" s="6"/>
    </row>
    <row r="896" ht="12.75" customHeight="1">
      <c r="O896" s="6"/>
    </row>
    <row r="897" ht="12.75" customHeight="1">
      <c r="O897" s="6"/>
    </row>
    <row r="898" ht="12.75" customHeight="1">
      <c r="O898" s="6"/>
    </row>
    <row r="899" ht="12.75" customHeight="1">
      <c r="O899" s="6"/>
    </row>
    <row r="900" ht="12.75" customHeight="1">
      <c r="O900" s="6"/>
    </row>
    <row r="901" ht="12.75" customHeight="1">
      <c r="O901" s="6"/>
    </row>
    <row r="902" ht="12.75" customHeight="1">
      <c r="O902" s="6"/>
    </row>
    <row r="903" ht="12.75" customHeight="1">
      <c r="O903" s="6"/>
    </row>
    <row r="904" ht="12.75" customHeight="1">
      <c r="O904" s="6"/>
    </row>
    <row r="905" ht="12.75" customHeight="1">
      <c r="O905" s="6"/>
    </row>
    <row r="906" ht="12.75" customHeight="1">
      <c r="O906" s="6"/>
    </row>
    <row r="907" ht="12.75" customHeight="1">
      <c r="O907" s="6"/>
    </row>
    <row r="908" ht="12.75" customHeight="1">
      <c r="O908" s="6"/>
    </row>
    <row r="909" ht="12.75" customHeight="1">
      <c r="O909" s="6"/>
    </row>
    <row r="910" ht="12.75" customHeight="1">
      <c r="O910" s="6"/>
    </row>
    <row r="911" ht="12.75" customHeight="1">
      <c r="O911" s="6"/>
    </row>
    <row r="912" ht="12.75" customHeight="1">
      <c r="O912" s="6"/>
    </row>
    <row r="913" ht="12.75" customHeight="1">
      <c r="O913" s="6"/>
    </row>
    <row r="914" ht="12.75" customHeight="1">
      <c r="O914" s="6"/>
    </row>
    <row r="915" ht="12.75" customHeight="1">
      <c r="O915" s="6"/>
    </row>
    <row r="916" ht="12.75" customHeight="1">
      <c r="O916" s="6"/>
    </row>
    <row r="917" ht="12.75" customHeight="1">
      <c r="O917" s="6"/>
    </row>
    <row r="918" ht="12.75" customHeight="1">
      <c r="O918" s="6"/>
    </row>
    <row r="919" ht="12.75" customHeight="1">
      <c r="O919" s="6"/>
    </row>
    <row r="920" ht="12.75" customHeight="1">
      <c r="O920" s="6"/>
    </row>
    <row r="921" ht="12.75" customHeight="1">
      <c r="O921" s="6"/>
    </row>
    <row r="922" ht="12.75" customHeight="1">
      <c r="O922" s="6"/>
    </row>
    <row r="923" ht="12.75" customHeight="1">
      <c r="O923" s="6"/>
    </row>
    <row r="924" ht="12.75" customHeight="1">
      <c r="O924" s="6"/>
    </row>
    <row r="925" ht="12.75" customHeight="1">
      <c r="O925" s="6"/>
    </row>
    <row r="926" ht="12.75" customHeight="1">
      <c r="O926" s="6"/>
    </row>
    <row r="927" ht="12.75" customHeight="1">
      <c r="O927" s="6"/>
    </row>
    <row r="928" ht="12.75" customHeight="1">
      <c r="O928" s="6"/>
    </row>
    <row r="929" ht="12.75" customHeight="1">
      <c r="O929" s="6"/>
    </row>
    <row r="930" ht="12.75" customHeight="1">
      <c r="O930" s="6"/>
    </row>
    <row r="931" ht="12.75" customHeight="1">
      <c r="O931" s="6"/>
    </row>
    <row r="932" ht="12.75" customHeight="1">
      <c r="O932" s="6"/>
    </row>
    <row r="933" ht="12.75" customHeight="1">
      <c r="O933" s="6"/>
    </row>
    <row r="934" ht="12.75" customHeight="1">
      <c r="O934" s="6"/>
    </row>
    <row r="935" ht="12.75" customHeight="1">
      <c r="O935" s="6"/>
    </row>
    <row r="936" ht="12.75" customHeight="1">
      <c r="O936" s="6"/>
    </row>
    <row r="937" ht="12.75" customHeight="1">
      <c r="O937" s="6"/>
    </row>
    <row r="938" ht="12.75" customHeight="1">
      <c r="O938" s="6"/>
    </row>
    <row r="939" ht="12.75" customHeight="1">
      <c r="O939" s="6"/>
    </row>
    <row r="940" ht="12.75" customHeight="1">
      <c r="O940" s="6"/>
    </row>
    <row r="941" ht="12.75" customHeight="1">
      <c r="O941" s="6"/>
    </row>
    <row r="942" ht="12.75" customHeight="1">
      <c r="O942" s="6"/>
    </row>
    <row r="943" ht="12.75" customHeight="1">
      <c r="O943" s="6"/>
    </row>
    <row r="944" ht="12.75" customHeight="1">
      <c r="O944" s="6"/>
    </row>
    <row r="945" ht="12.75" customHeight="1">
      <c r="O945" s="6"/>
    </row>
    <row r="946" ht="12.75" customHeight="1">
      <c r="O946" s="6"/>
    </row>
    <row r="947" ht="12.75" customHeight="1">
      <c r="O947" s="6"/>
    </row>
    <row r="948" ht="12.75" customHeight="1">
      <c r="O948" s="6"/>
    </row>
    <row r="949" ht="12.75" customHeight="1">
      <c r="O949" s="6"/>
    </row>
    <row r="950" ht="12.75" customHeight="1">
      <c r="O950" s="6"/>
    </row>
    <row r="951" ht="12.75" customHeight="1">
      <c r="O951" s="6"/>
    </row>
    <row r="952" ht="12.75" customHeight="1">
      <c r="O952" s="6"/>
    </row>
    <row r="953" ht="12.75" customHeight="1">
      <c r="O953" s="6"/>
    </row>
    <row r="954" ht="12.75" customHeight="1">
      <c r="O954" s="6"/>
    </row>
    <row r="955" ht="12.75" customHeight="1">
      <c r="O955" s="6"/>
    </row>
    <row r="956" ht="12.75" customHeight="1">
      <c r="O956" s="6"/>
    </row>
    <row r="957" ht="12.75" customHeight="1">
      <c r="O957" s="6"/>
    </row>
    <row r="958" ht="12.75" customHeight="1">
      <c r="O958" s="6"/>
    </row>
    <row r="959" ht="12.75" customHeight="1">
      <c r="O959" s="6"/>
    </row>
    <row r="960" ht="12.75" customHeight="1">
      <c r="O960" s="6"/>
    </row>
    <row r="961" ht="12.75" customHeight="1">
      <c r="O961" s="6"/>
    </row>
    <row r="962" ht="12.75" customHeight="1">
      <c r="O962" s="6"/>
    </row>
    <row r="963" ht="12.75" customHeight="1">
      <c r="O963" s="6"/>
    </row>
    <row r="964" ht="12.75" customHeight="1">
      <c r="O964" s="6"/>
    </row>
    <row r="965" ht="12.75" customHeight="1">
      <c r="O965" s="6"/>
    </row>
    <row r="966" ht="12.75" customHeight="1">
      <c r="O966" s="6"/>
    </row>
    <row r="967" ht="12.75" customHeight="1">
      <c r="O967" s="6"/>
    </row>
    <row r="968" ht="12.75" customHeight="1">
      <c r="O968" s="6"/>
    </row>
    <row r="969" ht="12.75" customHeight="1">
      <c r="O969" s="6"/>
    </row>
    <row r="970" ht="12.75" customHeight="1">
      <c r="O970" s="6"/>
    </row>
    <row r="971" ht="12.75" customHeight="1">
      <c r="O971" s="6"/>
    </row>
    <row r="972" ht="12.75" customHeight="1">
      <c r="O972" s="6"/>
    </row>
    <row r="973" ht="12.75" customHeight="1">
      <c r="O973" s="6"/>
    </row>
    <row r="974" ht="12.75" customHeight="1">
      <c r="O974" s="6"/>
    </row>
    <row r="975" ht="12.75" customHeight="1">
      <c r="O975" s="6"/>
    </row>
    <row r="976" ht="12.75" customHeight="1">
      <c r="O976" s="6"/>
    </row>
    <row r="977" ht="12.75" customHeight="1">
      <c r="O977" s="6"/>
    </row>
    <row r="978" ht="12.75" customHeight="1">
      <c r="O978" s="6"/>
    </row>
    <row r="979" ht="12.75" customHeight="1">
      <c r="O979" s="6"/>
    </row>
    <row r="980" ht="12.75" customHeight="1">
      <c r="O980" s="6"/>
    </row>
    <row r="981" ht="12.75" customHeight="1">
      <c r="O981" s="6"/>
    </row>
    <row r="982" ht="12.75" customHeight="1">
      <c r="O982" s="6"/>
    </row>
    <row r="983" ht="12.75" customHeight="1">
      <c r="O983" s="6"/>
    </row>
    <row r="984" ht="12.75" customHeight="1">
      <c r="O984" s="6"/>
    </row>
    <row r="985" ht="12.75" customHeight="1">
      <c r="O985" s="6"/>
    </row>
    <row r="986" ht="12.75" customHeight="1">
      <c r="O986" s="6"/>
    </row>
    <row r="987" ht="12.75" customHeight="1">
      <c r="O987" s="6"/>
    </row>
    <row r="988" ht="12.75" customHeight="1">
      <c r="O988" s="6"/>
    </row>
    <row r="989" ht="12.75" customHeight="1">
      <c r="O989" s="6"/>
    </row>
    <row r="990" ht="12.75" customHeight="1">
      <c r="O990" s="6"/>
    </row>
    <row r="991" ht="12.75" customHeight="1">
      <c r="O991" s="6"/>
    </row>
    <row r="992" ht="12.75" customHeight="1">
      <c r="O992" s="6"/>
    </row>
    <row r="993" ht="12.75" customHeight="1">
      <c r="O993" s="6"/>
    </row>
    <row r="994" ht="12.75" customHeight="1">
      <c r="O994" s="6"/>
    </row>
    <row r="995" ht="12.75" customHeight="1">
      <c r="O995" s="6"/>
    </row>
    <row r="996" ht="12.75" customHeight="1">
      <c r="O996" s="6"/>
    </row>
    <row r="997" ht="12.75" customHeight="1">
      <c r="O997" s="6"/>
    </row>
    <row r="998" ht="12.75" customHeight="1">
      <c r="O998" s="6"/>
    </row>
    <row r="999" ht="12.75" customHeight="1">
      <c r="O999" s="6"/>
    </row>
    <row r="1000" ht="12.75" customHeight="1">
      <c r="O1000" s="6"/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6.0"/>
    <col customWidth="1" min="2" max="13" width="8.71"/>
    <col customWidth="1" min="14" max="14" width="8.86"/>
    <col customWidth="1" min="15" max="15" width="8.14"/>
    <col customWidth="1" min="16" max="26" width="10.0"/>
  </cols>
  <sheetData>
    <row r="1" ht="17.25" customHeight="1">
      <c r="A1" s="5" t="str">
        <f>'CptResu an1'!A1</f>
        <v>Projet XXXXX</v>
      </c>
      <c r="F1" s="2" t="s">
        <v>1</v>
      </c>
      <c r="M1" s="3" t="str">
        <f>'CptResu an1'!J1</f>
        <v>Version :</v>
      </c>
      <c r="N1" s="4">
        <f>'CptResu an1'!K1</f>
        <v>43070</v>
      </c>
      <c r="O1" s="6"/>
    </row>
    <row r="2" ht="20.25" customHeight="1">
      <c r="A2" s="7" t="s">
        <v>5</v>
      </c>
      <c r="F2" s="8"/>
      <c r="G2" s="8"/>
      <c r="H2" s="8"/>
      <c r="I2" s="8"/>
      <c r="J2" s="8"/>
      <c r="K2" s="8"/>
      <c r="L2" s="8"/>
      <c r="O2" s="6"/>
    </row>
    <row r="3" ht="13.5" customHeight="1">
      <c r="A3" s="9" t="s">
        <v>6</v>
      </c>
      <c r="B3" s="10">
        <v>43831.0</v>
      </c>
      <c r="C3" s="10">
        <v>43862.0</v>
      </c>
      <c r="D3" s="10">
        <v>43891.0</v>
      </c>
      <c r="E3" s="10">
        <v>43922.0</v>
      </c>
      <c r="F3" s="10">
        <v>43952.0</v>
      </c>
      <c r="G3" s="10">
        <v>43983.0</v>
      </c>
      <c r="H3" s="10">
        <v>44013.0</v>
      </c>
      <c r="I3" s="10">
        <v>44044.0</v>
      </c>
      <c r="J3" s="10">
        <v>44075.0</v>
      </c>
      <c r="K3" s="10">
        <v>44105.0</v>
      </c>
      <c r="L3" s="10">
        <v>44136.0</v>
      </c>
      <c r="M3" s="10">
        <v>44166.0</v>
      </c>
      <c r="N3" s="11" t="s">
        <v>7</v>
      </c>
      <c r="O3" s="6"/>
    </row>
    <row r="4" ht="14.25" customHeight="1">
      <c r="A4" s="3" t="s">
        <v>8</v>
      </c>
      <c r="B4" s="13">
        <v>0.06</v>
      </c>
      <c r="C4" s="14">
        <v>0.08</v>
      </c>
      <c r="D4" s="14">
        <v>0.09</v>
      </c>
      <c r="E4" s="14">
        <v>0.09</v>
      </c>
      <c r="F4" s="14">
        <v>0.09</v>
      </c>
      <c r="G4" s="14">
        <v>0.09</v>
      </c>
      <c r="H4" s="14">
        <v>0.08</v>
      </c>
      <c r="I4" s="14">
        <v>0.06</v>
      </c>
      <c r="J4" s="14">
        <v>0.09</v>
      </c>
      <c r="K4" s="14">
        <v>0.09</v>
      </c>
      <c r="L4" s="14">
        <v>0.09</v>
      </c>
      <c r="M4" s="15">
        <v>0.09</v>
      </c>
      <c r="N4" s="17">
        <f>SUM(B4:M4)</f>
        <v>1</v>
      </c>
      <c r="O4" s="6"/>
    </row>
    <row r="5" ht="12.75" customHeight="1">
      <c r="A5" s="19" t="str">
        <f>'CptResu an1'!A5</f>
        <v>AAA</v>
      </c>
      <c r="B5" s="22">
        <f t="shared" ref="B5:M5" si="1">+B4*$N$5</f>
        <v>19.44</v>
      </c>
      <c r="C5" s="22">
        <f t="shared" si="1"/>
        <v>25.92</v>
      </c>
      <c r="D5" s="22">
        <f t="shared" si="1"/>
        <v>29.16</v>
      </c>
      <c r="E5" s="22">
        <f t="shared" si="1"/>
        <v>29.16</v>
      </c>
      <c r="F5" s="22">
        <f t="shared" si="1"/>
        <v>29.16</v>
      </c>
      <c r="G5" s="22">
        <f t="shared" si="1"/>
        <v>29.16</v>
      </c>
      <c r="H5" s="22">
        <f t="shared" si="1"/>
        <v>25.92</v>
      </c>
      <c r="I5" s="22">
        <f t="shared" si="1"/>
        <v>19.44</v>
      </c>
      <c r="J5" s="22">
        <f t="shared" si="1"/>
        <v>29.16</v>
      </c>
      <c r="K5" s="22">
        <f t="shared" si="1"/>
        <v>29.16</v>
      </c>
      <c r="L5" s="22">
        <f t="shared" si="1"/>
        <v>29.16</v>
      </c>
      <c r="M5" s="22">
        <f t="shared" si="1"/>
        <v>29.16</v>
      </c>
      <c r="N5" s="25">
        <f t="shared" ref="N5:N8" si="3">+$N$9*O5</f>
        <v>324</v>
      </c>
      <c r="O5" s="26">
        <v>0.18</v>
      </c>
    </row>
    <row r="6" ht="12.75" customHeight="1">
      <c r="A6" s="19" t="str">
        <f>'CptResu an1'!A6</f>
        <v>BBB</v>
      </c>
      <c r="B6" s="29">
        <f t="shared" ref="B6:M6" si="2">B4*$N$6</f>
        <v>28.08</v>
      </c>
      <c r="C6" s="29">
        <f t="shared" si="2"/>
        <v>37.44</v>
      </c>
      <c r="D6" s="29">
        <f t="shared" si="2"/>
        <v>42.12</v>
      </c>
      <c r="E6" s="29">
        <f t="shared" si="2"/>
        <v>42.12</v>
      </c>
      <c r="F6" s="29">
        <f t="shared" si="2"/>
        <v>42.12</v>
      </c>
      <c r="G6" s="29">
        <f t="shared" si="2"/>
        <v>42.12</v>
      </c>
      <c r="H6" s="29">
        <f t="shared" si="2"/>
        <v>37.44</v>
      </c>
      <c r="I6" s="29">
        <f t="shared" si="2"/>
        <v>28.08</v>
      </c>
      <c r="J6" s="29">
        <f t="shared" si="2"/>
        <v>42.12</v>
      </c>
      <c r="K6" s="29">
        <f t="shared" si="2"/>
        <v>42.12</v>
      </c>
      <c r="L6" s="29">
        <f t="shared" si="2"/>
        <v>42.12</v>
      </c>
      <c r="M6" s="29">
        <f t="shared" si="2"/>
        <v>42.12</v>
      </c>
      <c r="N6" s="25">
        <f t="shared" si="3"/>
        <v>468</v>
      </c>
      <c r="O6" s="33">
        <v>0.26</v>
      </c>
    </row>
    <row r="7" ht="12.75" customHeight="1">
      <c r="A7" s="19" t="str">
        <f>'CptResu an1'!A7</f>
        <v>CCC</v>
      </c>
      <c r="B7" s="35">
        <f t="shared" ref="B7:M7" si="4">B4*$N$7</f>
        <v>34.56</v>
      </c>
      <c r="C7" s="35">
        <f t="shared" si="4"/>
        <v>46.08</v>
      </c>
      <c r="D7" s="35">
        <f t="shared" si="4"/>
        <v>51.84</v>
      </c>
      <c r="E7" s="35">
        <f t="shared" si="4"/>
        <v>51.84</v>
      </c>
      <c r="F7" s="35">
        <f t="shared" si="4"/>
        <v>51.84</v>
      </c>
      <c r="G7" s="35">
        <f t="shared" si="4"/>
        <v>51.84</v>
      </c>
      <c r="H7" s="35">
        <f t="shared" si="4"/>
        <v>46.08</v>
      </c>
      <c r="I7" s="35">
        <f t="shared" si="4"/>
        <v>34.56</v>
      </c>
      <c r="J7" s="35">
        <f t="shared" si="4"/>
        <v>51.84</v>
      </c>
      <c r="K7" s="35">
        <f t="shared" si="4"/>
        <v>51.84</v>
      </c>
      <c r="L7" s="35">
        <f t="shared" si="4"/>
        <v>51.84</v>
      </c>
      <c r="M7" s="35">
        <f t="shared" si="4"/>
        <v>51.84</v>
      </c>
      <c r="N7" s="25">
        <f t="shared" si="3"/>
        <v>576</v>
      </c>
      <c r="O7" s="33">
        <v>0.32</v>
      </c>
    </row>
    <row r="8" ht="13.5" customHeight="1">
      <c r="A8" s="39" t="str">
        <f>'CptResu an1'!A8</f>
        <v>DDD</v>
      </c>
      <c r="B8" s="40">
        <f t="shared" ref="B8:M8" si="5">B4*$N$8</f>
        <v>25.92</v>
      </c>
      <c r="C8" s="40">
        <f t="shared" si="5"/>
        <v>34.56</v>
      </c>
      <c r="D8" s="40">
        <f t="shared" si="5"/>
        <v>38.88</v>
      </c>
      <c r="E8" s="40">
        <f t="shared" si="5"/>
        <v>38.88</v>
      </c>
      <c r="F8" s="40">
        <f t="shared" si="5"/>
        <v>38.88</v>
      </c>
      <c r="G8" s="40">
        <f t="shared" si="5"/>
        <v>38.88</v>
      </c>
      <c r="H8" s="40">
        <f t="shared" si="5"/>
        <v>34.56</v>
      </c>
      <c r="I8" s="40">
        <f t="shared" si="5"/>
        <v>25.92</v>
      </c>
      <c r="J8" s="40">
        <f t="shared" si="5"/>
        <v>38.88</v>
      </c>
      <c r="K8" s="40">
        <f t="shared" si="5"/>
        <v>38.88</v>
      </c>
      <c r="L8" s="40">
        <f t="shared" si="5"/>
        <v>38.88</v>
      </c>
      <c r="M8" s="40">
        <f t="shared" si="5"/>
        <v>38.88</v>
      </c>
      <c r="N8" s="25">
        <f t="shared" si="3"/>
        <v>432</v>
      </c>
      <c r="O8" s="44">
        <v>0.24</v>
      </c>
    </row>
    <row r="9" ht="14.25" customHeight="1">
      <c r="A9" s="46" t="str">
        <f>'CptResu an1'!A9</f>
        <v>Total Activité</v>
      </c>
      <c r="B9" s="48">
        <f t="shared" ref="B9:M9" si="6">SUM(B5:B8)</f>
        <v>108</v>
      </c>
      <c r="C9" s="50">
        <f t="shared" si="6"/>
        <v>144</v>
      </c>
      <c r="D9" s="50">
        <f t="shared" si="6"/>
        <v>162</v>
      </c>
      <c r="E9" s="50">
        <f t="shared" si="6"/>
        <v>162</v>
      </c>
      <c r="F9" s="50">
        <f t="shared" si="6"/>
        <v>162</v>
      </c>
      <c r="G9" s="50">
        <f t="shared" si="6"/>
        <v>162</v>
      </c>
      <c r="H9" s="50">
        <f t="shared" si="6"/>
        <v>144</v>
      </c>
      <c r="I9" s="50">
        <f t="shared" si="6"/>
        <v>108</v>
      </c>
      <c r="J9" s="50">
        <f t="shared" si="6"/>
        <v>162</v>
      </c>
      <c r="K9" s="50">
        <f t="shared" si="6"/>
        <v>162</v>
      </c>
      <c r="L9" s="50">
        <f t="shared" si="6"/>
        <v>162</v>
      </c>
      <c r="M9" s="53">
        <f t="shared" si="6"/>
        <v>162</v>
      </c>
      <c r="N9" s="55">
        <v>1800.0</v>
      </c>
      <c r="O9" s="56">
        <f>SUM(O5:O8)</f>
        <v>1</v>
      </c>
      <c r="P9" s="58"/>
    </row>
    <row r="10" ht="14.25" customHeight="1">
      <c r="A10" s="49" t="s">
        <v>14</v>
      </c>
      <c r="B10" s="51">
        <f>B27-'CptResu an2'!M27</f>
        <v>14.90909091</v>
      </c>
      <c r="C10" s="54">
        <f t="shared" ref="C10:M10" si="7">C27-B27</f>
        <v>5.52</v>
      </c>
      <c r="D10" s="54">
        <f t="shared" si="7"/>
        <v>0</v>
      </c>
      <c r="E10" s="54">
        <f t="shared" si="7"/>
        <v>0</v>
      </c>
      <c r="F10" s="54">
        <f t="shared" si="7"/>
        <v>0</v>
      </c>
      <c r="G10" s="54">
        <f t="shared" si="7"/>
        <v>-5.52</v>
      </c>
      <c r="H10" s="54">
        <f t="shared" si="7"/>
        <v>-11.04</v>
      </c>
      <c r="I10" s="54">
        <f t="shared" si="7"/>
        <v>16.56</v>
      </c>
      <c r="J10" s="54">
        <f t="shared" si="7"/>
        <v>0</v>
      </c>
      <c r="K10" s="54">
        <f t="shared" si="7"/>
        <v>0</v>
      </c>
      <c r="L10" s="54">
        <f t="shared" si="7"/>
        <v>0</v>
      </c>
      <c r="M10" s="57">
        <f t="shared" si="7"/>
        <v>-16.56</v>
      </c>
      <c r="N10" s="62">
        <f>SUM(B10:M10)</f>
        <v>3.869090909</v>
      </c>
      <c r="O10" s="63"/>
      <c r="P10" s="58"/>
    </row>
    <row r="11" ht="14.25" customHeight="1">
      <c r="A11" s="64" t="s">
        <v>15</v>
      </c>
      <c r="B11" s="66">
        <f t="shared" ref="B11:N11" si="8">B9+B10</f>
        <v>122.9090909</v>
      </c>
      <c r="C11" s="67">
        <f t="shared" si="8"/>
        <v>149.52</v>
      </c>
      <c r="D11" s="67">
        <f t="shared" si="8"/>
        <v>162</v>
      </c>
      <c r="E11" s="67">
        <f t="shared" si="8"/>
        <v>162</v>
      </c>
      <c r="F11" s="67">
        <f t="shared" si="8"/>
        <v>162</v>
      </c>
      <c r="G11" s="67">
        <f t="shared" si="8"/>
        <v>156.48</v>
      </c>
      <c r="H11" s="67">
        <f t="shared" si="8"/>
        <v>132.96</v>
      </c>
      <c r="I11" s="67">
        <f t="shared" si="8"/>
        <v>124.56</v>
      </c>
      <c r="J11" s="67">
        <f t="shared" si="8"/>
        <v>162</v>
      </c>
      <c r="K11" s="67">
        <f t="shared" si="8"/>
        <v>162</v>
      </c>
      <c r="L11" s="67">
        <f t="shared" si="8"/>
        <v>162</v>
      </c>
      <c r="M11" s="68">
        <f t="shared" si="8"/>
        <v>145.44</v>
      </c>
      <c r="N11" s="69">
        <f t="shared" si="8"/>
        <v>1803.869091</v>
      </c>
      <c r="O11" s="63"/>
      <c r="P11" s="58"/>
    </row>
    <row r="12" ht="12.75" customHeight="1">
      <c r="A12" s="70" t="str">
        <f>'CptResu an1'!A12</f>
        <v>Charges de production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  <c r="N12" s="75"/>
      <c r="O12" s="6"/>
    </row>
    <row r="13" ht="12.75" customHeight="1">
      <c r="A13" s="78" t="str">
        <f>'CptResu an1'!A13</f>
        <v>Nombre de salariés </v>
      </c>
      <c r="B13" s="77">
        <v>2.0</v>
      </c>
      <c r="C13" s="79">
        <f t="shared" ref="C13:M13" si="9">B13</f>
        <v>2</v>
      </c>
      <c r="D13" s="79">
        <f t="shared" si="9"/>
        <v>2</v>
      </c>
      <c r="E13" s="79">
        <f t="shared" si="9"/>
        <v>2</v>
      </c>
      <c r="F13" s="79">
        <f t="shared" si="9"/>
        <v>2</v>
      </c>
      <c r="G13" s="79">
        <f t="shared" si="9"/>
        <v>2</v>
      </c>
      <c r="H13" s="79">
        <f t="shared" si="9"/>
        <v>2</v>
      </c>
      <c r="I13" s="79">
        <f t="shared" si="9"/>
        <v>2</v>
      </c>
      <c r="J13" s="79">
        <f t="shared" si="9"/>
        <v>2</v>
      </c>
      <c r="K13" s="79">
        <f t="shared" si="9"/>
        <v>2</v>
      </c>
      <c r="L13" s="79">
        <f t="shared" si="9"/>
        <v>2</v>
      </c>
      <c r="M13" s="79">
        <f t="shared" si="9"/>
        <v>2</v>
      </c>
      <c r="N13" s="82">
        <f>SUM(B13:M13)/12</f>
        <v>2</v>
      </c>
      <c r="O13" s="63"/>
    </row>
    <row r="14" ht="12.75" customHeight="1">
      <c r="A14" s="86" t="str">
        <f>'CptResu an1'!A14</f>
        <v>Salaires bruts et primes</v>
      </c>
      <c r="B14" s="84">
        <v>20.0</v>
      </c>
      <c r="C14" s="85">
        <f t="shared" ref="C14:M14" si="10">+B14</f>
        <v>20</v>
      </c>
      <c r="D14" s="85">
        <f t="shared" si="10"/>
        <v>20</v>
      </c>
      <c r="E14" s="85">
        <f t="shared" si="10"/>
        <v>20</v>
      </c>
      <c r="F14" s="85">
        <f t="shared" si="10"/>
        <v>20</v>
      </c>
      <c r="G14" s="85">
        <f t="shared" si="10"/>
        <v>20</v>
      </c>
      <c r="H14" s="85">
        <f t="shared" si="10"/>
        <v>20</v>
      </c>
      <c r="I14" s="85">
        <f t="shared" si="10"/>
        <v>20</v>
      </c>
      <c r="J14" s="85">
        <f t="shared" si="10"/>
        <v>20</v>
      </c>
      <c r="K14" s="85">
        <f t="shared" si="10"/>
        <v>20</v>
      </c>
      <c r="L14" s="85">
        <f t="shared" si="10"/>
        <v>20</v>
      </c>
      <c r="M14" s="85">
        <f t="shared" si="10"/>
        <v>20</v>
      </c>
      <c r="N14" s="25">
        <f t="shared" ref="N14:N15" si="12">SUM(B14:M14)</f>
        <v>240</v>
      </c>
      <c r="O14" s="6"/>
    </row>
    <row r="15" ht="13.5" customHeight="1">
      <c r="A15" s="39" t="str">
        <f>'CptResu an1'!A15</f>
        <v>Charges sur salaires </v>
      </c>
      <c r="B15" s="42">
        <f t="shared" ref="B15:M15" si="11">+B14*$O$15</f>
        <v>9</v>
      </c>
      <c r="C15" s="91">
        <f t="shared" si="11"/>
        <v>9</v>
      </c>
      <c r="D15" s="91">
        <f t="shared" si="11"/>
        <v>9</v>
      </c>
      <c r="E15" s="91">
        <f t="shared" si="11"/>
        <v>9</v>
      </c>
      <c r="F15" s="91">
        <f t="shared" si="11"/>
        <v>9</v>
      </c>
      <c r="G15" s="91">
        <f t="shared" si="11"/>
        <v>9</v>
      </c>
      <c r="H15" s="91">
        <f t="shared" si="11"/>
        <v>9</v>
      </c>
      <c r="I15" s="91">
        <f t="shared" si="11"/>
        <v>9</v>
      </c>
      <c r="J15" s="91">
        <f t="shared" si="11"/>
        <v>9</v>
      </c>
      <c r="K15" s="91">
        <f t="shared" si="11"/>
        <v>9</v>
      </c>
      <c r="L15" s="91">
        <f t="shared" si="11"/>
        <v>9</v>
      </c>
      <c r="M15" s="93">
        <f t="shared" si="11"/>
        <v>9</v>
      </c>
      <c r="N15" s="47">
        <f t="shared" si="12"/>
        <v>108</v>
      </c>
      <c r="O15" s="95">
        <v>0.45</v>
      </c>
    </row>
    <row r="16" ht="14.25" customHeight="1">
      <c r="A16" s="98" t="str">
        <f>'CptResu an1'!A16</f>
        <v>Salaires et Charges production</v>
      </c>
      <c r="B16" s="99">
        <f t="shared" ref="B16:M16" si="13">+B14+B15</f>
        <v>29</v>
      </c>
      <c r="C16" s="99">
        <f t="shared" si="13"/>
        <v>29</v>
      </c>
      <c r="D16" s="99">
        <f t="shared" si="13"/>
        <v>29</v>
      </c>
      <c r="E16" s="99">
        <f t="shared" si="13"/>
        <v>29</v>
      </c>
      <c r="F16" s="99">
        <f t="shared" si="13"/>
        <v>29</v>
      </c>
      <c r="G16" s="99">
        <f t="shared" si="13"/>
        <v>29</v>
      </c>
      <c r="H16" s="99">
        <f t="shared" si="13"/>
        <v>29</v>
      </c>
      <c r="I16" s="99">
        <f t="shared" si="13"/>
        <v>29</v>
      </c>
      <c r="J16" s="99">
        <f t="shared" si="13"/>
        <v>29</v>
      </c>
      <c r="K16" s="99">
        <f t="shared" si="13"/>
        <v>29</v>
      </c>
      <c r="L16" s="99">
        <f t="shared" si="13"/>
        <v>29</v>
      </c>
      <c r="M16" s="99">
        <f t="shared" si="13"/>
        <v>29</v>
      </c>
      <c r="N16" s="103">
        <f>SUM(N14:N15)</f>
        <v>348</v>
      </c>
      <c r="O16" s="63"/>
    </row>
    <row r="17" ht="12.75" customHeight="1">
      <c r="A17" s="20" t="str">
        <f>'CptResu an1'!A17</f>
        <v>Frais de Déplacement  par salarié</v>
      </c>
      <c r="B17" s="102">
        <v>2.0</v>
      </c>
      <c r="C17" s="102">
        <v>2.0</v>
      </c>
      <c r="D17" s="102">
        <v>2.0</v>
      </c>
      <c r="E17" s="102">
        <v>2.0</v>
      </c>
      <c r="F17" s="102">
        <v>2.0</v>
      </c>
      <c r="G17" s="102">
        <v>2.0</v>
      </c>
      <c r="H17" s="102">
        <v>2.0</v>
      </c>
      <c r="I17" s="102">
        <v>2.0</v>
      </c>
      <c r="J17" s="102">
        <v>2.0</v>
      </c>
      <c r="K17" s="102">
        <v>2.0</v>
      </c>
      <c r="L17" s="102">
        <v>2.0</v>
      </c>
      <c r="M17" s="102">
        <v>2.0</v>
      </c>
      <c r="N17" s="25"/>
      <c r="O17" s="63"/>
    </row>
    <row r="18" ht="12.75" customHeight="1">
      <c r="A18" s="20" t="str">
        <f>'CptResu an1'!A18</f>
        <v>Total déplacement lié à la Production</v>
      </c>
      <c r="B18" s="6">
        <f t="shared" ref="B18:M18" si="14">B13*B17</f>
        <v>4</v>
      </c>
      <c r="C18" s="6">
        <f t="shared" si="14"/>
        <v>4</v>
      </c>
      <c r="D18" s="6">
        <f t="shared" si="14"/>
        <v>4</v>
      </c>
      <c r="E18" s="6">
        <f t="shared" si="14"/>
        <v>4</v>
      </c>
      <c r="F18" s="6">
        <f t="shared" si="14"/>
        <v>4</v>
      </c>
      <c r="G18" s="6">
        <f t="shared" si="14"/>
        <v>4</v>
      </c>
      <c r="H18" s="6">
        <f t="shared" si="14"/>
        <v>4</v>
      </c>
      <c r="I18" s="6">
        <f t="shared" si="14"/>
        <v>4</v>
      </c>
      <c r="J18" s="6">
        <f t="shared" si="14"/>
        <v>4</v>
      </c>
      <c r="K18" s="6">
        <f t="shared" si="14"/>
        <v>4</v>
      </c>
      <c r="L18" s="6">
        <f t="shared" si="14"/>
        <v>4</v>
      </c>
      <c r="M18" s="6">
        <f t="shared" si="14"/>
        <v>4</v>
      </c>
      <c r="N18" s="25">
        <f>SUM(B18:M18)</f>
        <v>48</v>
      </c>
      <c r="O18" s="63"/>
    </row>
    <row r="19" ht="12.75" customHeight="1">
      <c r="A19" s="20" t="str">
        <f>'CptResu an1'!A19</f>
        <v>Sous traitance</v>
      </c>
      <c r="B19" s="105">
        <f t="shared" ref="B19:M19" si="15">+$N$19*B4</f>
        <v>8.64</v>
      </c>
      <c r="C19" s="105">
        <f t="shared" si="15"/>
        <v>11.52</v>
      </c>
      <c r="D19" s="105">
        <f t="shared" si="15"/>
        <v>12.96</v>
      </c>
      <c r="E19" s="105">
        <f t="shared" si="15"/>
        <v>12.96</v>
      </c>
      <c r="F19" s="105">
        <f t="shared" si="15"/>
        <v>12.96</v>
      </c>
      <c r="G19" s="105">
        <f t="shared" si="15"/>
        <v>12.96</v>
      </c>
      <c r="H19" s="105">
        <f t="shared" si="15"/>
        <v>11.52</v>
      </c>
      <c r="I19" s="105">
        <f t="shared" si="15"/>
        <v>8.64</v>
      </c>
      <c r="J19" s="105">
        <f t="shared" si="15"/>
        <v>12.96</v>
      </c>
      <c r="K19" s="105">
        <f t="shared" si="15"/>
        <v>12.96</v>
      </c>
      <c r="L19" s="105">
        <f t="shared" si="15"/>
        <v>12.96</v>
      </c>
      <c r="M19" s="105">
        <f t="shared" si="15"/>
        <v>12.96</v>
      </c>
      <c r="N19" s="41">
        <f>+N9*O19</f>
        <v>144</v>
      </c>
      <c r="O19" s="95">
        <v>0.08</v>
      </c>
    </row>
    <row r="20" ht="12.75" customHeight="1">
      <c r="A20" s="20" t="str">
        <f>'CptResu an1'!A20</f>
        <v>Achats consommés matières</v>
      </c>
      <c r="B20" s="105">
        <f t="shared" ref="B20:M20" si="16">$N$20*B4</f>
        <v>10.8</v>
      </c>
      <c r="C20" s="105">
        <f t="shared" si="16"/>
        <v>14.4</v>
      </c>
      <c r="D20" s="105">
        <f t="shared" si="16"/>
        <v>16.2</v>
      </c>
      <c r="E20" s="105">
        <f t="shared" si="16"/>
        <v>16.2</v>
      </c>
      <c r="F20" s="105">
        <f t="shared" si="16"/>
        <v>16.2</v>
      </c>
      <c r="G20" s="105">
        <f t="shared" si="16"/>
        <v>16.2</v>
      </c>
      <c r="H20" s="105">
        <f t="shared" si="16"/>
        <v>14.4</v>
      </c>
      <c r="I20" s="105">
        <f t="shared" si="16"/>
        <v>10.8</v>
      </c>
      <c r="J20" s="105">
        <f t="shared" si="16"/>
        <v>16.2</v>
      </c>
      <c r="K20" s="105">
        <f t="shared" si="16"/>
        <v>16.2</v>
      </c>
      <c r="L20" s="105">
        <f t="shared" si="16"/>
        <v>16.2</v>
      </c>
      <c r="M20" s="105">
        <f t="shared" si="16"/>
        <v>16.2</v>
      </c>
      <c r="N20" s="41">
        <f>N9*O20</f>
        <v>180</v>
      </c>
      <c r="O20" s="95">
        <v>0.1</v>
      </c>
    </row>
    <row r="21" ht="13.5" customHeight="1">
      <c r="A21" s="39" t="str">
        <f>'CptResu an1'!A21</f>
        <v>Achats consommés produits finis</v>
      </c>
      <c r="B21" s="108">
        <f t="shared" ref="B21:M21" si="17">$N$21*B4</f>
        <v>10.8</v>
      </c>
      <c r="C21" s="108">
        <f t="shared" si="17"/>
        <v>14.4</v>
      </c>
      <c r="D21" s="108">
        <f t="shared" si="17"/>
        <v>16.2</v>
      </c>
      <c r="E21" s="108">
        <f t="shared" si="17"/>
        <v>16.2</v>
      </c>
      <c r="F21" s="108">
        <f t="shared" si="17"/>
        <v>16.2</v>
      </c>
      <c r="G21" s="108">
        <f t="shared" si="17"/>
        <v>16.2</v>
      </c>
      <c r="H21" s="108">
        <f t="shared" si="17"/>
        <v>14.4</v>
      </c>
      <c r="I21" s="108">
        <f t="shared" si="17"/>
        <v>10.8</v>
      </c>
      <c r="J21" s="108">
        <f t="shared" si="17"/>
        <v>16.2</v>
      </c>
      <c r="K21" s="108">
        <f t="shared" si="17"/>
        <v>16.2</v>
      </c>
      <c r="L21" s="108">
        <f t="shared" si="17"/>
        <v>16.2</v>
      </c>
      <c r="M21" s="108">
        <f t="shared" si="17"/>
        <v>16.2</v>
      </c>
      <c r="N21" s="110">
        <f>N9*O21</f>
        <v>180</v>
      </c>
      <c r="O21" s="95">
        <v>0.1</v>
      </c>
    </row>
    <row r="22" ht="14.25" customHeight="1">
      <c r="A22" s="98" t="str">
        <f>'CptResu an1'!A22</f>
        <v>Total achats Consommés</v>
      </c>
      <c r="B22" s="109">
        <f t="shared" ref="B22:M22" si="18">SUM(B18:B21)</f>
        <v>34.24</v>
      </c>
      <c r="C22" s="109">
        <f t="shared" si="18"/>
        <v>44.32</v>
      </c>
      <c r="D22" s="109">
        <f t="shared" si="18"/>
        <v>49.36</v>
      </c>
      <c r="E22" s="109">
        <f t="shared" si="18"/>
        <v>49.36</v>
      </c>
      <c r="F22" s="109">
        <f t="shared" si="18"/>
        <v>49.36</v>
      </c>
      <c r="G22" s="109">
        <f t="shared" si="18"/>
        <v>49.36</v>
      </c>
      <c r="H22" s="109">
        <f t="shared" si="18"/>
        <v>44.32</v>
      </c>
      <c r="I22" s="109">
        <f t="shared" si="18"/>
        <v>34.24</v>
      </c>
      <c r="J22" s="109">
        <f t="shared" si="18"/>
        <v>49.36</v>
      </c>
      <c r="K22" s="109">
        <f t="shared" si="18"/>
        <v>49.36</v>
      </c>
      <c r="L22" s="109">
        <f t="shared" si="18"/>
        <v>49.36</v>
      </c>
      <c r="M22" s="109">
        <f t="shared" si="18"/>
        <v>49.36</v>
      </c>
      <c r="N22" s="103">
        <f t="shared" ref="N22:N24" si="20">SUM(B22:M22)</f>
        <v>552</v>
      </c>
      <c r="O22" s="113">
        <f>N22/N9</f>
        <v>0.3066666667</v>
      </c>
    </row>
    <row r="23" ht="13.5" customHeight="1">
      <c r="A23" s="115" t="str">
        <f>'CptResu an1'!A23</f>
        <v>Total couts production</v>
      </c>
      <c r="B23" s="117">
        <f t="shared" ref="B23:M23" si="19">B16+B22</f>
        <v>63.24</v>
      </c>
      <c r="C23" s="118">
        <f t="shared" si="19"/>
        <v>73.32</v>
      </c>
      <c r="D23" s="118">
        <f t="shared" si="19"/>
        <v>78.36</v>
      </c>
      <c r="E23" s="118">
        <f t="shared" si="19"/>
        <v>78.36</v>
      </c>
      <c r="F23" s="118">
        <f t="shared" si="19"/>
        <v>78.36</v>
      </c>
      <c r="G23" s="118">
        <f t="shared" si="19"/>
        <v>78.36</v>
      </c>
      <c r="H23" s="118">
        <f t="shared" si="19"/>
        <v>73.32</v>
      </c>
      <c r="I23" s="118">
        <f t="shared" si="19"/>
        <v>63.24</v>
      </c>
      <c r="J23" s="118">
        <f t="shared" si="19"/>
        <v>78.36</v>
      </c>
      <c r="K23" s="118">
        <f t="shared" si="19"/>
        <v>78.36</v>
      </c>
      <c r="L23" s="118">
        <f t="shared" si="19"/>
        <v>78.36</v>
      </c>
      <c r="M23" s="117">
        <f t="shared" si="19"/>
        <v>78.36</v>
      </c>
      <c r="N23" s="114">
        <f t="shared" si="20"/>
        <v>900</v>
      </c>
      <c r="O23" s="6"/>
    </row>
    <row r="24" ht="13.5" customHeight="1">
      <c r="A24" s="119" t="str">
        <f>'CptResu an1'!A24</f>
        <v>Total Marge brute</v>
      </c>
      <c r="B24" s="121">
        <f t="shared" ref="B24:M24" si="21">B9-B23</f>
        <v>44.76</v>
      </c>
      <c r="C24" s="122">
        <f t="shared" si="21"/>
        <v>70.68</v>
      </c>
      <c r="D24" s="122">
        <f t="shared" si="21"/>
        <v>83.64</v>
      </c>
      <c r="E24" s="122">
        <f t="shared" si="21"/>
        <v>83.64</v>
      </c>
      <c r="F24" s="122">
        <f t="shared" si="21"/>
        <v>83.64</v>
      </c>
      <c r="G24" s="122">
        <f t="shared" si="21"/>
        <v>83.64</v>
      </c>
      <c r="H24" s="122">
        <f t="shared" si="21"/>
        <v>70.68</v>
      </c>
      <c r="I24" s="122">
        <f t="shared" si="21"/>
        <v>44.76</v>
      </c>
      <c r="J24" s="122">
        <f t="shared" si="21"/>
        <v>83.64</v>
      </c>
      <c r="K24" s="122">
        <f t="shared" si="21"/>
        <v>83.64</v>
      </c>
      <c r="L24" s="122">
        <f t="shared" si="21"/>
        <v>83.64</v>
      </c>
      <c r="M24" s="123">
        <f t="shared" si="21"/>
        <v>83.64</v>
      </c>
      <c r="N24" s="112">
        <f t="shared" si="20"/>
        <v>900</v>
      </c>
      <c r="O24" s="113"/>
    </row>
    <row r="25" ht="13.5" customHeight="1">
      <c r="A25" s="124" t="str">
        <f>'CptResu an1'!A25</f>
        <v>% Marge</v>
      </c>
      <c r="B25" s="126">
        <f t="shared" ref="B25:N25" si="22">B24/B9</f>
        <v>0.4144444444</v>
      </c>
      <c r="C25" s="127">
        <f t="shared" si="22"/>
        <v>0.4908333333</v>
      </c>
      <c r="D25" s="127">
        <f t="shared" si="22"/>
        <v>0.5162962963</v>
      </c>
      <c r="E25" s="127">
        <f t="shared" si="22"/>
        <v>0.5162962963</v>
      </c>
      <c r="F25" s="127">
        <f t="shared" si="22"/>
        <v>0.5162962963</v>
      </c>
      <c r="G25" s="127">
        <f t="shared" si="22"/>
        <v>0.5162962963</v>
      </c>
      <c r="H25" s="127">
        <f t="shared" si="22"/>
        <v>0.4908333333</v>
      </c>
      <c r="I25" s="127">
        <f t="shared" si="22"/>
        <v>0.4144444444</v>
      </c>
      <c r="J25" s="127">
        <f t="shared" si="22"/>
        <v>0.5162962963</v>
      </c>
      <c r="K25" s="127">
        <f t="shared" si="22"/>
        <v>0.5162962963</v>
      </c>
      <c r="L25" s="127">
        <f t="shared" si="22"/>
        <v>0.5162962963</v>
      </c>
      <c r="M25" s="128">
        <f t="shared" si="22"/>
        <v>0.5162962963</v>
      </c>
      <c r="N25" s="129">
        <f t="shared" si="22"/>
        <v>0.5</v>
      </c>
      <c r="O25" s="113"/>
    </row>
    <row r="26" ht="13.5" customHeight="1">
      <c r="A26" s="132"/>
      <c r="B26" s="133"/>
      <c r="C26" s="130"/>
      <c r="D26" s="130"/>
      <c r="E26" s="130"/>
      <c r="F26" s="130"/>
      <c r="G26" s="130"/>
      <c r="H26" s="130"/>
      <c r="I26" s="130"/>
      <c r="J26" s="130"/>
      <c r="K26" s="131" t="s">
        <v>30</v>
      </c>
      <c r="L26" s="130"/>
      <c r="M26" s="130"/>
      <c r="N26" s="134"/>
      <c r="O26" s="135">
        <v>220.0</v>
      </c>
    </row>
    <row r="27" ht="13.5" customHeight="1">
      <c r="A27" s="136" t="str">
        <f>'CptResu an1'!A27</f>
        <v>Valeur stock</v>
      </c>
      <c r="B27" s="137">
        <f>$N$22*($O$27/$O$26)</f>
        <v>25.09090909</v>
      </c>
      <c r="C27" s="137">
        <f t="shared" ref="C27:L27" si="23">B27+($N$22*(D4-C4))</f>
        <v>30.61090909</v>
      </c>
      <c r="D27" s="137">
        <f t="shared" si="23"/>
        <v>30.61090909</v>
      </c>
      <c r="E27" s="137">
        <f t="shared" si="23"/>
        <v>30.61090909</v>
      </c>
      <c r="F27" s="137">
        <f t="shared" si="23"/>
        <v>30.61090909</v>
      </c>
      <c r="G27" s="137">
        <f t="shared" si="23"/>
        <v>25.09090909</v>
      </c>
      <c r="H27" s="137">
        <f t="shared" si="23"/>
        <v>14.05090909</v>
      </c>
      <c r="I27" s="137">
        <f t="shared" si="23"/>
        <v>30.61090909</v>
      </c>
      <c r="J27" s="137">
        <f t="shared" si="23"/>
        <v>30.61090909</v>
      </c>
      <c r="K27" s="137">
        <f t="shared" si="23"/>
        <v>30.61090909</v>
      </c>
      <c r="L27" s="137">
        <f t="shared" si="23"/>
        <v>30.61090909</v>
      </c>
      <c r="M27" s="137">
        <f>L27+($N$22*(B4-M4))</f>
        <v>14.05090909</v>
      </c>
      <c r="N27" s="140" t="s">
        <v>32</v>
      </c>
      <c r="O27" s="141">
        <v>10.0</v>
      </c>
    </row>
    <row r="28" ht="15.0" customHeight="1">
      <c r="A28" s="142" t="s">
        <v>33</v>
      </c>
      <c r="B28" s="143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44"/>
      <c r="O28" s="6"/>
    </row>
    <row r="29" ht="13.5" customHeight="1">
      <c r="A29" s="146" t="str">
        <f>'CptResu an1'!A29</f>
        <v>Loyer et Charges</v>
      </c>
      <c r="B29" s="147">
        <v>1.0</v>
      </c>
      <c r="C29" s="149">
        <f t="shared" ref="C29:M29" si="24">B29</f>
        <v>1</v>
      </c>
      <c r="D29" s="149">
        <f t="shared" si="24"/>
        <v>1</v>
      </c>
      <c r="E29" s="149">
        <f t="shared" si="24"/>
        <v>1</v>
      </c>
      <c r="F29" s="149">
        <f t="shared" si="24"/>
        <v>1</v>
      </c>
      <c r="G29" s="149">
        <f t="shared" si="24"/>
        <v>1</v>
      </c>
      <c r="H29" s="149">
        <f t="shared" si="24"/>
        <v>1</v>
      </c>
      <c r="I29" s="149">
        <f t="shared" si="24"/>
        <v>1</v>
      </c>
      <c r="J29" s="149">
        <f t="shared" si="24"/>
        <v>1</v>
      </c>
      <c r="K29" s="149">
        <f t="shared" si="24"/>
        <v>1</v>
      </c>
      <c r="L29" s="149">
        <f t="shared" si="24"/>
        <v>1</v>
      </c>
      <c r="M29" s="151">
        <f t="shared" si="24"/>
        <v>1</v>
      </c>
      <c r="N29" s="152">
        <f t="shared" ref="N29:N48" si="25">SUM(B29:M29)</f>
        <v>12</v>
      </c>
      <c r="O29" s="6"/>
    </row>
    <row r="30" ht="13.5" customHeight="1">
      <c r="A30" s="155" t="str">
        <f>'CptResu an1'!A30</f>
        <v>Assurances</v>
      </c>
      <c r="B30" s="153">
        <v>5.0</v>
      </c>
      <c r="C30" s="156"/>
      <c r="D30" s="157"/>
      <c r="E30" s="157"/>
      <c r="F30" s="157"/>
      <c r="G30" s="157"/>
      <c r="H30" s="157">
        <v>5.0</v>
      </c>
      <c r="I30" s="157"/>
      <c r="J30" s="157"/>
      <c r="K30" s="157"/>
      <c r="L30" s="157"/>
      <c r="M30" s="158"/>
      <c r="N30" s="152">
        <f t="shared" si="25"/>
        <v>10</v>
      </c>
      <c r="O30" s="6"/>
    </row>
    <row r="31" ht="13.5" customHeight="1">
      <c r="A31" s="155" t="str">
        <f>'CptResu an1'!A31</f>
        <v>Chauffage /Electricité/Eau</v>
      </c>
      <c r="B31" s="159">
        <v>1.0</v>
      </c>
      <c r="C31" s="157">
        <f t="shared" ref="C31:M31" si="26">+B31</f>
        <v>1</v>
      </c>
      <c r="D31" s="157">
        <f t="shared" si="26"/>
        <v>1</v>
      </c>
      <c r="E31" s="157">
        <f t="shared" si="26"/>
        <v>1</v>
      </c>
      <c r="F31" s="157">
        <f t="shared" si="26"/>
        <v>1</v>
      </c>
      <c r="G31" s="157">
        <f t="shared" si="26"/>
        <v>1</v>
      </c>
      <c r="H31" s="157">
        <f t="shared" si="26"/>
        <v>1</v>
      </c>
      <c r="I31" s="157">
        <f t="shared" si="26"/>
        <v>1</v>
      </c>
      <c r="J31" s="157">
        <f t="shared" si="26"/>
        <v>1</v>
      </c>
      <c r="K31" s="157">
        <f t="shared" si="26"/>
        <v>1</v>
      </c>
      <c r="L31" s="157">
        <f t="shared" si="26"/>
        <v>1</v>
      </c>
      <c r="M31" s="157">
        <f t="shared" si="26"/>
        <v>1</v>
      </c>
      <c r="N31" s="152">
        <f t="shared" si="25"/>
        <v>12</v>
      </c>
      <c r="O31" s="6"/>
    </row>
    <row r="32" ht="13.5" customHeight="1">
      <c r="A32" s="155" t="str">
        <f>'CptResu an1'!A32</f>
        <v>Entretien /Ménage</v>
      </c>
      <c r="B32" s="159">
        <v>1.0</v>
      </c>
      <c r="C32" s="157">
        <f t="shared" ref="C32:M32" si="27">B32</f>
        <v>1</v>
      </c>
      <c r="D32" s="157">
        <f t="shared" si="27"/>
        <v>1</v>
      </c>
      <c r="E32" s="157">
        <f t="shared" si="27"/>
        <v>1</v>
      </c>
      <c r="F32" s="157">
        <f t="shared" si="27"/>
        <v>1</v>
      </c>
      <c r="G32" s="157">
        <f t="shared" si="27"/>
        <v>1</v>
      </c>
      <c r="H32" s="157">
        <f t="shared" si="27"/>
        <v>1</v>
      </c>
      <c r="I32" s="157">
        <f t="shared" si="27"/>
        <v>1</v>
      </c>
      <c r="J32" s="157">
        <f t="shared" si="27"/>
        <v>1</v>
      </c>
      <c r="K32" s="157">
        <f t="shared" si="27"/>
        <v>1</v>
      </c>
      <c r="L32" s="157">
        <f t="shared" si="27"/>
        <v>1</v>
      </c>
      <c r="M32" s="157">
        <f t="shared" si="27"/>
        <v>1</v>
      </c>
      <c r="N32" s="152">
        <f t="shared" si="25"/>
        <v>12</v>
      </c>
      <c r="O32" s="6"/>
    </row>
    <row r="33" ht="13.5" customHeight="1">
      <c r="A33" s="155" t="str">
        <f>'CptResu an1'!A33</f>
        <v>Téléphone /internet</v>
      </c>
      <c r="B33" s="159">
        <v>1.0</v>
      </c>
      <c r="C33" s="157">
        <f t="shared" ref="C33:M33" si="28">B33</f>
        <v>1</v>
      </c>
      <c r="D33" s="157">
        <f t="shared" si="28"/>
        <v>1</v>
      </c>
      <c r="E33" s="157">
        <f t="shared" si="28"/>
        <v>1</v>
      </c>
      <c r="F33" s="157">
        <f t="shared" si="28"/>
        <v>1</v>
      </c>
      <c r="G33" s="157">
        <f t="shared" si="28"/>
        <v>1</v>
      </c>
      <c r="H33" s="157">
        <f t="shared" si="28"/>
        <v>1</v>
      </c>
      <c r="I33" s="157">
        <f t="shared" si="28"/>
        <v>1</v>
      </c>
      <c r="J33" s="157">
        <f t="shared" si="28"/>
        <v>1</v>
      </c>
      <c r="K33" s="157">
        <f t="shared" si="28"/>
        <v>1</v>
      </c>
      <c r="L33" s="157">
        <f t="shared" si="28"/>
        <v>1</v>
      </c>
      <c r="M33" s="157">
        <f t="shared" si="28"/>
        <v>1</v>
      </c>
      <c r="N33" s="152">
        <f t="shared" si="25"/>
        <v>12</v>
      </c>
      <c r="O33" s="6"/>
    </row>
    <row r="34" ht="13.5" customHeight="1">
      <c r="A34" s="155" t="str">
        <f>'CptResu an1'!A34</f>
        <v>Affranchissements</v>
      </c>
      <c r="B34" s="159">
        <v>1.0</v>
      </c>
      <c r="C34" s="157">
        <f t="shared" ref="C34:M34" si="29">B34</f>
        <v>1</v>
      </c>
      <c r="D34" s="157">
        <f t="shared" si="29"/>
        <v>1</v>
      </c>
      <c r="E34" s="157">
        <f t="shared" si="29"/>
        <v>1</v>
      </c>
      <c r="F34" s="157">
        <f t="shared" si="29"/>
        <v>1</v>
      </c>
      <c r="G34" s="157">
        <f t="shared" si="29"/>
        <v>1</v>
      </c>
      <c r="H34" s="157">
        <f t="shared" si="29"/>
        <v>1</v>
      </c>
      <c r="I34" s="157">
        <f t="shared" si="29"/>
        <v>1</v>
      </c>
      <c r="J34" s="157">
        <f t="shared" si="29"/>
        <v>1</v>
      </c>
      <c r="K34" s="157">
        <f t="shared" si="29"/>
        <v>1</v>
      </c>
      <c r="L34" s="157">
        <f t="shared" si="29"/>
        <v>1</v>
      </c>
      <c r="M34" s="157">
        <f t="shared" si="29"/>
        <v>1</v>
      </c>
      <c r="N34" s="152">
        <f t="shared" si="25"/>
        <v>12</v>
      </c>
      <c r="O34" s="6"/>
    </row>
    <row r="35" ht="13.5" customHeight="1">
      <c r="A35" s="155" t="str">
        <f>'CptResu an1'!A35</f>
        <v>Fournitures de Bureau </v>
      </c>
      <c r="B35" s="159">
        <v>1.0</v>
      </c>
      <c r="C35" s="157">
        <f t="shared" ref="C35:M35" si="30">B35</f>
        <v>1</v>
      </c>
      <c r="D35" s="157">
        <f t="shared" si="30"/>
        <v>1</v>
      </c>
      <c r="E35" s="157">
        <f t="shared" si="30"/>
        <v>1</v>
      </c>
      <c r="F35" s="157">
        <f t="shared" si="30"/>
        <v>1</v>
      </c>
      <c r="G35" s="157">
        <f t="shared" si="30"/>
        <v>1</v>
      </c>
      <c r="H35" s="157">
        <f t="shared" si="30"/>
        <v>1</v>
      </c>
      <c r="I35" s="157">
        <f t="shared" si="30"/>
        <v>1</v>
      </c>
      <c r="J35" s="157">
        <f t="shared" si="30"/>
        <v>1</v>
      </c>
      <c r="K35" s="157">
        <f t="shared" si="30"/>
        <v>1</v>
      </c>
      <c r="L35" s="157">
        <f t="shared" si="30"/>
        <v>1</v>
      </c>
      <c r="M35" s="158">
        <f t="shared" si="30"/>
        <v>1</v>
      </c>
      <c r="N35" s="152">
        <f t="shared" si="25"/>
        <v>12</v>
      </c>
      <c r="O35" s="6"/>
    </row>
    <row r="36" ht="13.5" customHeight="1">
      <c r="A36" s="155" t="str">
        <f>'CptResu an1'!A36</f>
        <v>Petit Equipement/logiciels </v>
      </c>
      <c r="B36" s="159">
        <v>1.0</v>
      </c>
      <c r="C36" s="157">
        <f t="shared" ref="C36:M36" si="31">B36</f>
        <v>1</v>
      </c>
      <c r="D36" s="157">
        <f t="shared" si="31"/>
        <v>1</v>
      </c>
      <c r="E36" s="157">
        <f t="shared" si="31"/>
        <v>1</v>
      </c>
      <c r="F36" s="157">
        <f t="shared" si="31"/>
        <v>1</v>
      </c>
      <c r="G36" s="157">
        <f t="shared" si="31"/>
        <v>1</v>
      </c>
      <c r="H36" s="157">
        <f t="shared" si="31"/>
        <v>1</v>
      </c>
      <c r="I36" s="157">
        <f t="shared" si="31"/>
        <v>1</v>
      </c>
      <c r="J36" s="157">
        <f t="shared" si="31"/>
        <v>1</v>
      </c>
      <c r="K36" s="157">
        <f t="shared" si="31"/>
        <v>1</v>
      </c>
      <c r="L36" s="157">
        <f t="shared" si="31"/>
        <v>1</v>
      </c>
      <c r="M36" s="158">
        <f t="shared" si="31"/>
        <v>1</v>
      </c>
      <c r="N36" s="152">
        <f t="shared" si="25"/>
        <v>12</v>
      </c>
      <c r="O36" s="6"/>
    </row>
    <row r="37" ht="13.5" customHeight="1">
      <c r="A37" s="155" t="str">
        <f>'CptResu an1'!A37</f>
        <v>Assistance Juridique </v>
      </c>
      <c r="B37" s="153">
        <v>6.0</v>
      </c>
      <c r="C37" s="157"/>
      <c r="D37" s="157" t="str">
        <f t="shared" ref="D37:G37" si="32">C37</f>
        <v/>
      </c>
      <c r="E37" s="157" t="str">
        <f t="shared" si="32"/>
        <v/>
      </c>
      <c r="F37" s="157" t="str">
        <f t="shared" si="32"/>
        <v/>
      </c>
      <c r="G37" s="157" t="str">
        <f t="shared" si="32"/>
        <v/>
      </c>
      <c r="H37" s="157">
        <v>5.0</v>
      </c>
      <c r="I37" s="157">
        <v>0.0</v>
      </c>
      <c r="J37" s="157">
        <f t="shared" ref="J37:M37" si="33">I37</f>
        <v>0</v>
      </c>
      <c r="K37" s="157">
        <f t="shared" si="33"/>
        <v>0</v>
      </c>
      <c r="L37" s="157">
        <f t="shared" si="33"/>
        <v>0</v>
      </c>
      <c r="M37" s="158">
        <f t="shared" si="33"/>
        <v>0</v>
      </c>
      <c r="N37" s="152">
        <f t="shared" si="25"/>
        <v>11</v>
      </c>
      <c r="O37" s="6"/>
    </row>
    <row r="38" ht="13.5" customHeight="1">
      <c r="A38" s="155" t="str">
        <f>'CptResu an1'!A38</f>
        <v>Honoraires /Gestion</v>
      </c>
      <c r="B38" s="153">
        <v>1.0</v>
      </c>
      <c r="C38" s="157">
        <f t="shared" ref="C38:M38" si="34">B38</f>
        <v>1</v>
      </c>
      <c r="D38" s="157">
        <f t="shared" si="34"/>
        <v>1</v>
      </c>
      <c r="E38" s="157">
        <f t="shared" si="34"/>
        <v>1</v>
      </c>
      <c r="F38" s="157">
        <f t="shared" si="34"/>
        <v>1</v>
      </c>
      <c r="G38" s="157">
        <f t="shared" si="34"/>
        <v>1</v>
      </c>
      <c r="H38" s="157">
        <f t="shared" si="34"/>
        <v>1</v>
      </c>
      <c r="I38" s="157">
        <f t="shared" si="34"/>
        <v>1</v>
      </c>
      <c r="J38" s="157">
        <f t="shared" si="34"/>
        <v>1</v>
      </c>
      <c r="K38" s="157">
        <f t="shared" si="34"/>
        <v>1</v>
      </c>
      <c r="L38" s="157">
        <f t="shared" si="34"/>
        <v>1</v>
      </c>
      <c r="M38" s="158">
        <f t="shared" si="34"/>
        <v>1</v>
      </c>
      <c r="N38" s="152">
        <f t="shared" si="25"/>
        <v>12</v>
      </c>
      <c r="O38" s="6"/>
    </row>
    <row r="39" ht="13.5" customHeight="1">
      <c r="A39" s="155" t="str">
        <f>'CptResu an1'!A39</f>
        <v>Publicité</v>
      </c>
      <c r="B39" s="153">
        <v>0.0</v>
      </c>
      <c r="C39" s="157">
        <v>3.0</v>
      </c>
      <c r="D39" s="157">
        <v>0.0</v>
      </c>
      <c r="E39" s="157">
        <f t="shared" ref="E39:H39" si="35">D39</f>
        <v>0</v>
      </c>
      <c r="F39" s="157">
        <f t="shared" si="35"/>
        <v>0</v>
      </c>
      <c r="G39" s="157">
        <f t="shared" si="35"/>
        <v>0</v>
      </c>
      <c r="H39" s="157">
        <f t="shared" si="35"/>
        <v>0</v>
      </c>
      <c r="I39" s="157">
        <v>5.0</v>
      </c>
      <c r="J39" s="157">
        <f>I39</f>
        <v>5</v>
      </c>
      <c r="K39" s="157">
        <v>0.0</v>
      </c>
      <c r="L39" s="157">
        <f t="shared" ref="L39:M39" si="36">K39</f>
        <v>0</v>
      </c>
      <c r="M39" s="158">
        <f t="shared" si="36"/>
        <v>0</v>
      </c>
      <c r="N39" s="152">
        <f t="shared" si="25"/>
        <v>13</v>
      </c>
      <c r="O39" s="6"/>
    </row>
    <row r="40" ht="13.5" customHeight="1">
      <c r="A40" s="155" t="str">
        <f>'CptResu an1'!A40</f>
        <v>Mailings</v>
      </c>
      <c r="B40" s="153">
        <v>0.0</v>
      </c>
      <c r="C40" s="157">
        <f t="shared" ref="C40:E40" si="37">B40</f>
        <v>0</v>
      </c>
      <c r="D40" s="157">
        <f t="shared" si="37"/>
        <v>0</v>
      </c>
      <c r="E40" s="157">
        <f t="shared" si="37"/>
        <v>0</v>
      </c>
      <c r="F40" s="157">
        <v>3.0</v>
      </c>
      <c r="G40" s="157">
        <v>0.0</v>
      </c>
      <c r="H40" s="157">
        <f t="shared" ref="H40:J40" si="38">G40</f>
        <v>0</v>
      </c>
      <c r="I40" s="157">
        <f t="shared" si="38"/>
        <v>0</v>
      </c>
      <c r="J40" s="157">
        <f t="shared" si="38"/>
        <v>0</v>
      </c>
      <c r="K40" s="157">
        <v>3.0</v>
      </c>
      <c r="L40" s="157">
        <v>0.0</v>
      </c>
      <c r="M40" s="158">
        <f>L40</f>
        <v>0</v>
      </c>
      <c r="N40" s="152">
        <f t="shared" si="25"/>
        <v>6</v>
      </c>
      <c r="O40" s="6"/>
    </row>
    <row r="41" ht="13.5" customHeight="1">
      <c r="A41" s="155" t="str">
        <f>'CptResu an1'!A41</f>
        <v>Salons </v>
      </c>
      <c r="B41" s="153">
        <v>0.0</v>
      </c>
      <c r="C41" s="157">
        <f t="shared" ref="C41:D41" si="39">B41</f>
        <v>0</v>
      </c>
      <c r="D41" s="157">
        <f t="shared" si="39"/>
        <v>0</v>
      </c>
      <c r="E41" s="157">
        <v>10.0</v>
      </c>
      <c r="F41" s="157">
        <v>0.0</v>
      </c>
      <c r="G41" s="157">
        <f t="shared" ref="G41:M41" si="40">F41</f>
        <v>0</v>
      </c>
      <c r="H41" s="157">
        <f t="shared" si="40"/>
        <v>0</v>
      </c>
      <c r="I41" s="157">
        <f t="shared" si="40"/>
        <v>0</v>
      </c>
      <c r="J41" s="157">
        <f t="shared" si="40"/>
        <v>0</v>
      </c>
      <c r="K41" s="157">
        <f t="shared" si="40"/>
        <v>0</v>
      </c>
      <c r="L41" s="157">
        <f t="shared" si="40"/>
        <v>0</v>
      </c>
      <c r="M41" s="158">
        <f t="shared" si="40"/>
        <v>0</v>
      </c>
      <c r="N41" s="152">
        <f t="shared" si="25"/>
        <v>10</v>
      </c>
      <c r="O41" s="6"/>
    </row>
    <row r="42" ht="13.5" customHeight="1">
      <c r="A42" s="155" t="str">
        <f>'CptResu an1'!A42</f>
        <v>Documentation</v>
      </c>
      <c r="B42" s="153">
        <v>0.0</v>
      </c>
      <c r="C42" s="157">
        <v>2.0</v>
      </c>
      <c r="D42" s="157">
        <v>0.0</v>
      </c>
      <c r="E42" s="157">
        <f t="shared" ref="E42:H42" si="41">D42</f>
        <v>0</v>
      </c>
      <c r="F42" s="157">
        <f t="shared" si="41"/>
        <v>0</v>
      </c>
      <c r="G42" s="157">
        <f t="shared" si="41"/>
        <v>0</v>
      </c>
      <c r="H42" s="157">
        <f t="shared" si="41"/>
        <v>0</v>
      </c>
      <c r="I42" s="157">
        <v>2.0</v>
      </c>
      <c r="J42" s="157">
        <v>0.0</v>
      </c>
      <c r="K42" s="157">
        <f t="shared" ref="K42:M42" si="42">J42</f>
        <v>0</v>
      </c>
      <c r="L42" s="157">
        <f t="shared" si="42"/>
        <v>0</v>
      </c>
      <c r="M42" s="158">
        <f t="shared" si="42"/>
        <v>0</v>
      </c>
      <c r="N42" s="152">
        <f t="shared" si="25"/>
        <v>4</v>
      </c>
      <c r="O42" s="161"/>
    </row>
    <row r="43" ht="13.5" customHeight="1">
      <c r="A43" s="155" t="str">
        <f>'CptResu an1'!A43</f>
        <v>Frais de Déplacement </v>
      </c>
      <c r="B43" s="159">
        <v>1.0</v>
      </c>
      <c r="C43" s="157">
        <f t="shared" ref="C43:M43" si="43">B43</f>
        <v>1</v>
      </c>
      <c r="D43" s="157">
        <f t="shared" si="43"/>
        <v>1</v>
      </c>
      <c r="E43" s="157">
        <f t="shared" si="43"/>
        <v>1</v>
      </c>
      <c r="F43" s="157">
        <f t="shared" si="43"/>
        <v>1</v>
      </c>
      <c r="G43" s="157">
        <f t="shared" si="43"/>
        <v>1</v>
      </c>
      <c r="H43" s="157">
        <f t="shared" si="43"/>
        <v>1</v>
      </c>
      <c r="I43" s="157">
        <f t="shared" si="43"/>
        <v>1</v>
      </c>
      <c r="J43" s="157">
        <f t="shared" si="43"/>
        <v>1</v>
      </c>
      <c r="K43" s="157">
        <f t="shared" si="43"/>
        <v>1</v>
      </c>
      <c r="L43" s="157">
        <f t="shared" si="43"/>
        <v>1</v>
      </c>
      <c r="M43" s="158">
        <f t="shared" si="43"/>
        <v>1</v>
      </c>
      <c r="N43" s="152">
        <f t="shared" si="25"/>
        <v>12</v>
      </c>
      <c r="O43" s="6"/>
    </row>
    <row r="44" ht="13.5" customHeight="1">
      <c r="A44" s="155" t="str">
        <f>'CptResu an1'!A44</f>
        <v>Missions Réception</v>
      </c>
      <c r="B44" s="153">
        <v>1.0</v>
      </c>
      <c r="C44" s="157">
        <f t="shared" ref="C44:M44" si="44">B44</f>
        <v>1</v>
      </c>
      <c r="D44" s="157">
        <f t="shared" si="44"/>
        <v>1</v>
      </c>
      <c r="E44" s="157">
        <f t="shared" si="44"/>
        <v>1</v>
      </c>
      <c r="F44" s="157">
        <f t="shared" si="44"/>
        <v>1</v>
      </c>
      <c r="G44" s="157">
        <f t="shared" si="44"/>
        <v>1</v>
      </c>
      <c r="H44" s="157">
        <f t="shared" si="44"/>
        <v>1</v>
      </c>
      <c r="I44" s="157">
        <f t="shared" si="44"/>
        <v>1</v>
      </c>
      <c r="J44" s="157">
        <f t="shared" si="44"/>
        <v>1</v>
      </c>
      <c r="K44" s="157">
        <f t="shared" si="44"/>
        <v>1</v>
      </c>
      <c r="L44" s="157">
        <f t="shared" si="44"/>
        <v>1</v>
      </c>
      <c r="M44" s="158">
        <f t="shared" si="44"/>
        <v>1</v>
      </c>
      <c r="N44" s="152">
        <f t="shared" si="25"/>
        <v>12</v>
      </c>
      <c r="O44" s="6"/>
    </row>
    <row r="45" ht="13.5" customHeight="1">
      <c r="A45" s="155" t="str">
        <f>'CptResu an1'!A45</f>
        <v>Divers1</v>
      </c>
      <c r="B45" s="153">
        <v>1.0</v>
      </c>
      <c r="C45" s="157">
        <f t="shared" ref="C45:M45" si="45">B45</f>
        <v>1</v>
      </c>
      <c r="D45" s="157">
        <f t="shared" si="45"/>
        <v>1</v>
      </c>
      <c r="E45" s="157">
        <f t="shared" si="45"/>
        <v>1</v>
      </c>
      <c r="F45" s="157">
        <f t="shared" si="45"/>
        <v>1</v>
      </c>
      <c r="G45" s="157">
        <f t="shared" si="45"/>
        <v>1</v>
      </c>
      <c r="H45" s="157">
        <f t="shared" si="45"/>
        <v>1</v>
      </c>
      <c r="I45" s="157">
        <f t="shared" si="45"/>
        <v>1</v>
      </c>
      <c r="J45" s="157">
        <f t="shared" si="45"/>
        <v>1</v>
      </c>
      <c r="K45" s="157">
        <f t="shared" si="45"/>
        <v>1</v>
      </c>
      <c r="L45" s="157">
        <f t="shared" si="45"/>
        <v>1</v>
      </c>
      <c r="M45" s="158">
        <f t="shared" si="45"/>
        <v>1</v>
      </c>
      <c r="N45" s="152">
        <f t="shared" si="25"/>
        <v>12</v>
      </c>
      <c r="O45" s="6"/>
    </row>
    <row r="46" ht="13.5" customHeight="1">
      <c r="A46" s="155" t="str">
        <f>'CptResu an1'!A46</f>
        <v>Divers2</v>
      </c>
      <c r="B46" s="153">
        <v>0.0</v>
      </c>
      <c r="C46" s="157">
        <f t="shared" ref="C46:M46" si="46">B46</f>
        <v>0</v>
      </c>
      <c r="D46" s="157">
        <f t="shared" si="46"/>
        <v>0</v>
      </c>
      <c r="E46" s="157">
        <f t="shared" si="46"/>
        <v>0</v>
      </c>
      <c r="F46" s="157">
        <f t="shared" si="46"/>
        <v>0</v>
      </c>
      <c r="G46" s="157">
        <f t="shared" si="46"/>
        <v>0</v>
      </c>
      <c r="H46" s="157">
        <f t="shared" si="46"/>
        <v>0</v>
      </c>
      <c r="I46" s="157">
        <f t="shared" si="46"/>
        <v>0</v>
      </c>
      <c r="J46" s="157">
        <f t="shared" si="46"/>
        <v>0</v>
      </c>
      <c r="K46" s="157">
        <f t="shared" si="46"/>
        <v>0</v>
      </c>
      <c r="L46" s="157">
        <f t="shared" si="46"/>
        <v>0</v>
      </c>
      <c r="M46" s="158">
        <f t="shared" si="46"/>
        <v>0</v>
      </c>
      <c r="N46" s="152">
        <f t="shared" si="25"/>
        <v>0</v>
      </c>
      <c r="O46" s="6"/>
    </row>
    <row r="47" ht="13.5" customHeight="1">
      <c r="A47" s="155" t="str">
        <f>'CptResu an1'!A47</f>
        <v>Divers 3</v>
      </c>
      <c r="B47" s="164">
        <v>0.0</v>
      </c>
      <c r="C47" s="157">
        <f t="shared" ref="C47:M47" si="47">B47</f>
        <v>0</v>
      </c>
      <c r="D47" s="157">
        <f t="shared" si="47"/>
        <v>0</v>
      </c>
      <c r="E47" s="157">
        <f t="shared" si="47"/>
        <v>0</v>
      </c>
      <c r="F47" s="157">
        <f t="shared" si="47"/>
        <v>0</v>
      </c>
      <c r="G47" s="157">
        <f t="shared" si="47"/>
        <v>0</v>
      </c>
      <c r="H47" s="157">
        <f t="shared" si="47"/>
        <v>0</v>
      </c>
      <c r="I47" s="157">
        <f t="shared" si="47"/>
        <v>0</v>
      </c>
      <c r="J47" s="157">
        <f t="shared" si="47"/>
        <v>0</v>
      </c>
      <c r="K47" s="157">
        <f t="shared" si="47"/>
        <v>0</v>
      </c>
      <c r="L47" s="157">
        <f t="shared" si="47"/>
        <v>0</v>
      </c>
      <c r="M47" s="158">
        <f t="shared" si="47"/>
        <v>0</v>
      </c>
      <c r="N47" s="152">
        <f t="shared" si="25"/>
        <v>0</v>
      </c>
      <c r="O47" s="6"/>
    </row>
    <row r="48" ht="14.25" customHeight="1">
      <c r="A48" s="165" t="s">
        <v>53</v>
      </c>
      <c r="B48" s="166">
        <f t="shared" ref="B48:M48" si="48">SUM(B29:B47)</f>
        <v>22</v>
      </c>
      <c r="C48" s="167">
        <f t="shared" si="48"/>
        <v>16</v>
      </c>
      <c r="D48" s="167">
        <f t="shared" si="48"/>
        <v>11</v>
      </c>
      <c r="E48" s="167">
        <f t="shared" si="48"/>
        <v>21</v>
      </c>
      <c r="F48" s="167">
        <f t="shared" si="48"/>
        <v>14</v>
      </c>
      <c r="G48" s="167">
        <f t="shared" si="48"/>
        <v>11</v>
      </c>
      <c r="H48" s="167">
        <f t="shared" si="48"/>
        <v>21</v>
      </c>
      <c r="I48" s="167">
        <f t="shared" si="48"/>
        <v>18</v>
      </c>
      <c r="J48" s="167">
        <f t="shared" si="48"/>
        <v>16</v>
      </c>
      <c r="K48" s="167">
        <f t="shared" si="48"/>
        <v>14</v>
      </c>
      <c r="L48" s="167">
        <f t="shared" si="48"/>
        <v>11</v>
      </c>
      <c r="M48" s="168">
        <f t="shared" si="48"/>
        <v>11</v>
      </c>
      <c r="N48" s="169">
        <f t="shared" si="25"/>
        <v>186</v>
      </c>
      <c r="O48" s="6"/>
    </row>
    <row r="49" ht="17.25" customHeight="1">
      <c r="A49" s="170" t="s">
        <v>54</v>
      </c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3"/>
      <c r="N49" s="174"/>
      <c r="O49" s="6"/>
    </row>
    <row r="50" ht="12.75" customHeight="1">
      <c r="A50" s="182" t="str">
        <f>'CptResu an1'!A50</f>
        <v>Nombre de salariés </v>
      </c>
      <c r="B50" s="176">
        <v>3.0</v>
      </c>
      <c r="C50" s="177">
        <f t="shared" ref="C50:M50" si="49">+B50</f>
        <v>3</v>
      </c>
      <c r="D50" s="177">
        <f t="shared" si="49"/>
        <v>3</v>
      </c>
      <c r="E50" s="177">
        <f t="shared" si="49"/>
        <v>3</v>
      </c>
      <c r="F50" s="177">
        <f t="shared" si="49"/>
        <v>3</v>
      </c>
      <c r="G50" s="177">
        <f t="shared" si="49"/>
        <v>3</v>
      </c>
      <c r="H50" s="177">
        <f t="shared" si="49"/>
        <v>3</v>
      </c>
      <c r="I50" s="177">
        <f t="shared" si="49"/>
        <v>3</v>
      </c>
      <c r="J50" s="177">
        <f t="shared" si="49"/>
        <v>3</v>
      </c>
      <c r="K50" s="177">
        <f t="shared" si="49"/>
        <v>3</v>
      </c>
      <c r="L50" s="177">
        <f t="shared" si="49"/>
        <v>3</v>
      </c>
      <c r="M50" s="177">
        <f t="shared" si="49"/>
        <v>3</v>
      </c>
      <c r="N50" s="82">
        <f>SUM(B50:M50)/12</f>
        <v>3</v>
      </c>
      <c r="O50" s="6"/>
    </row>
    <row r="51" ht="12.75" customHeight="1">
      <c r="A51" s="155" t="str">
        <f>'CptResu an1'!A51</f>
        <v>Salaires et Primes </v>
      </c>
      <c r="B51" s="178">
        <v>30.0</v>
      </c>
      <c r="C51" s="102">
        <f t="shared" ref="C51:M51" si="50">+B51</f>
        <v>30</v>
      </c>
      <c r="D51" s="102">
        <f t="shared" si="50"/>
        <v>30</v>
      </c>
      <c r="E51" s="102">
        <f t="shared" si="50"/>
        <v>30</v>
      </c>
      <c r="F51" s="102">
        <f t="shared" si="50"/>
        <v>30</v>
      </c>
      <c r="G51" s="102">
        <f t="shared" si="50"/>
        <v>30</v>
      </c>
      <c r="H51" s="102">
        <f t="shared" si="50"/>
        <v>30</v>
      </c>
      <c r="I51" s="102">
        <f t="shared" si="50"/>
        <v>30</v>
      </c>
      <c r="J51" s="102">
        <f t="shared" si="50"/>
        <v>30</v>
      </c>
      <c r="K51" s="102">
        <f t="shared" si="50"/>
        <v>30</v>
      </c>
      <c r="L51" s="102">
        <f t="shared" si="50"/>
        <v>30</v>
      </c>
      <c r="M51" s="102">
        <f t="shared" si="50"/>
        <v>30</v>
      </c>
      <c r="N51" s="25">
        <f t="shared" ref="N51:N53" si="52">SUM(B51:M51)</f>
        <v>360</v>
      </c>
      <c r="O51" s="6"/>
    </row>
    <row r="52" ht="12.75" customHeight="1">
      <c r="A52" s="155" t="str">
        <f>'CptResu an1'!A52</f>
        <v>Charges sociales</v>
      </c>
      <c r="B52" s="106">
        <f t="shared" ref="B52:M52" si="51">B51*$O$52</f>
        <v>13.5</v>
      </c>
      <c r="C52" s="105">
        <f t="shared" si="51"/>
        <v>13.5</v>
      </c>
      <c r="D52" s="105">
        <f t="shared" si="51"/>
        <v>13.5</v>
      </c>
      <c r="E52" s="105">
        <f t="shared" si="51"/>
        <v>13.5</v>
      </c>
      <c r="F52" s="105">
        <f t="shared" si="51"/>
        <v>13.5</v>
      </c>
      <c r="G52" s="105">
        <f t="shared" si="51"/>
        <v>13.5</v>
      </c>
      <c r="H52" s="105">
        <f t="shared" si="51"/>
        <v>13.5</v>
      </c>
      <c r="I52" s="105">
        <f t="shared" si="51"/>
        <v>13.5</v>
      </c>
      <c r="J52" s="105">
        <f t="shared" si="51"/>
        <v>13.5</v>
      </c>
      <c r="K52" s="105">
        <f t="shared" si="51"/>
        <v>13.5</v>
      </c>
      <c r="L52" s="105">
        <f t="shared" si="51"/>
        <v>13.5</v>
      </c>
      <c r="M52" s="107">
        <f t="shared" si="51"/>
        <v>13.5</v>
      </c>
      <c r="N52" s="41">
        <f t="shared" si="52"/>
        <v>162</v>
      </c>
      <c r="O52" s="95">
        <v>0.45</v>
      </c>
    </row>
    <row r="53" ht="12.75" customHeight="1">
      <c r="A53" s="155" t="str">
        <f>'CptResu an1'!A53</f>
        <v>Divers Personnel</v>
      </c>
      <c r="B53" s="192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194"/>
      <c r="N53" s="41">
        <f t="shared" si="52"/>
        <v>0</v>
      </c>
      <c r="O53" s="6"/>
    </row>
    <row r="54" ht="12.75" customHeight="1">
      <c r="A54" s="196" t="str">
        <f>'CptResu an1'!A54</f>
        <v>Dirigeant de l'Entreprise </v>
      </c>
      <c r="B54" s="186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9">
        <f>SUM(B54:M54)/12</f>
        <v>0</v>
      </c>
      <c r="O54" s="63"/>
    </row>
    <row r="55" ht="12.75" customHeight="1">
      <c r="A55" s="155" t="str">
        <f>'CptResu an1'!A55</f>
        <v>Salaires Bruts  et Primes </v>
      </c>
      <c r="B55" s="178">
        <v>6.0</v>
      </c>
      <c r="C55" s="85">
        <v>5.0</v>
      </c>
      <c r="D55" s="85">
        <v>5.0</v>
      </c>
      <c r="E55" s="85">
        <v>5.0</v>
      </c>
      <c r="F55" s="85">
        <v>5.0</v>
      </c>
      <c r="G55" s="85">
        <v>5.0</v>
      </c>
      <c r="H55" s="85">
        <v>5.0</v>
      </c>
      <c r="I55" s="85">
        <v>5.0</v>
      </c>
      <c r="J55" s="85">
        <v>5.0</v>
      </c>
      <c r="K55" s="85">
        <v>5.0</v>
      </c>
      <c r="L55" s="85">
        <v>5.0</v>
      </c>
      <c r="M55" s="85">
        <v>5.0</v>
      </c>
      <c r="N55" s="41">
        <f t="shared" ref="N55:N58" si="54">SUM(B55:M55)</f>
        <v>61</v>
      </c>
      <c r="O55" s="63"/>
    </row>
    <row r="56" ht="13.5" customHeight="1">
      <c r="A56" s="155" t="str">
        <f>'CptResu an1'!A56</f>
        <v>Charges sociales</v>
      </c>
      <c r="B56" s="190">
        <f t="shared" ref="B56:M56" si="53">B55*$O$56</f>
        <v>3</v>
      </c>
      <c r="C56" s="191">
        <f t="shared" si="53"/>
        <v>2.5</v>
      </c>
      <c r="D56" s="191">
        <f t="shared" si="53"/>
        <v>2.5</v>
      </c>
      <c r="E56" s="191">
        <f t="shared" si="53"/>
        <v>2.5</v>
      </c>
      <c r="F56" s="191">
        <f t="shared" si="53"/>
        <v>2.5</v>
      </c>
      <c r="G56" s="191">
        <f t="shared" si="53"/>
        <v>2.5</v>
      </c>
      <c r="H56" s="191">
        <f t="shared" si="53"/>
        <v>2.5</v>
      </c>
      <c r="I56" s="191">
        <f t="shared" si="53"/>
        <v>2.5</v>
      </c>
      <c r="J56" s="191">
        <f t="shared" si="53"/>
        <v>2.5</v>
      </c>
      <c r="K56" s="191">
        <f t="shared" si="53"/>
        <v>2.5</v>
      </c>
      <c r="L56" s="191">
        <f t="shared" si="53"/>
        <v>2.5</v>
      </c>
      <c r="M56" s="195">
        <f t="shared" si="53"/>
        <v>2.5</v>
      </c>
      <c r="N56" s="25">
        <f t="shared" si="54"/>
        <v>30.5</v>
      </c>
      <c r="O56" s="95">
        <v>0.5</v>
      </c>
    </row>
    <row r="57" ht="14.25" customHeight="1">
      <c r="A57" s="165" t="s">
        <v>60</v>
      </c>
      <c r="B57" s="197">
        <f t="shared" ref="B57:M57" si="55">B51+B52+B55+B56+B53</f>
        <v>52.5</v>
      </c>
      <c r="C57" s="198">
        <f t="shared" si="55"/>
        <v>51</v>
      </c>
      <c r="D57" s="198">
        <f t="shared" si="55"/>
        <v>51</v>
      </c>
      <c r="E57" s="198">
        <f t="shared" si="55"/>
        <v>51</v>
      </c>
      <c r="F57" s="198">
        <f t="shared" si="55"/>
        <v>51</v>
      </c>
      <c r="G57" s="198">
        <f t="shared" si="55"/>
        <v>51</v>
      </c>
      <c r="H57" s="198">
        <f t="shared" si="55"/>
        <v>51</v>
      </c>
      <c r="I57" s="198">
        <f t="shared" si="55"/>
        <v>51</v>
      </c>
      <c r="J57" s="198">
        <f t="shared" si="55"/>
        <v>51</v>
      </c>
      <c r="K57" s="198">
        <f t="shared" si="55"/>
        <v>51</v>
      </c>
      <c r="L57" s="198">
        <f t="shared" si="55"/>
        <v>51</v>
      </c>
      <c r="M57" s="198">
        <f t="shared" si="55"/>
        <v>51</v>
      </c>
      <c r="N57" s="199">
        <f t="shared" si="54"/>
        <v>613.5</v>
      </c>
      <c r="O57" s="6"/>
    </row>
    <row r="58" ht="12.75" customHeight="1">
      <c r="A58" s="202" t="str">
        <f>'CptResu an1'!A58</f>
        <v>Impôts et Taxes divers</v>
      </c>
      <c r="B58" s="192"/>
      <c r="C58" s="201"/>
      <c r="D58" s="85">
        <v>3.0</v>
      </c>
      <c r="E58" s="85"/>
      <c r="F58" s="85"/>
      <c r="G58" s="85"/>
      <c r="H58" s="85">
        <v>3.0</v>
      </c>
      <c r="I58" s="85"/>
      <c r="J58" s="85"/>
      <c r="K58" s="85"/>
      <c r="L58" s="85"/>
      <c r="M58" s="194"/>
      <c r="N58" s="41">
        <f t="shared" si="54"/>
        <v>6</v>
      </c>
      <c r="O58" s="6"/>
    </row>
    <row r="59" ht="12.75" customHeight="1">
      <c r="A59" s="202" t="str">
        <f>'CptResu an1'!A59</f>
        <v>Amortissements</v>
      </c>
      <c r="B59" s="106">
        <f>N59/12</f>
        <v>3.055555556</v>
      </c>
      <c r="C59" s="203">
        <f t="shared" ref="C59:M59" si="56">B59</f>
        <v>3.055555556</v>
      </c>
      <c r="D59" s="203">
        <f t="shared" si="56"/>
        <v>3.055555556</v>
      </c>
      <c r="E59" s="203">
        <f t="shared" si="56"/>
        <v>3.055555556</v>
      </c>
      <c r="F59" s="203">
        <f t="shared" si="56"/>
        <v>3.055555556</v>
      </c>
      <c r="G59" s="203">
        <f t="shared" si="56"/>
        <v>3.055555556</v>
      </c>
      <c r="H59" s="203">
        <f t="shared" si="56"/>
        <v>3.055555556</v>
      </c>
      <c r="I59" s="203">
        <f t="shared" si="56"/>
        <v>3.055555556</v>
      </c>
      <c r="J59" s="203">
        <f t="shared" si="56"/>
        <v>3.055555556</v>
      </c>
      <c r="K59" s="203">
        <f t="shared" si="56"/>
        <v>3.055555556</v>
      </c>
      <c r="L59" s="203">
        <f t="shared" si="56"/>
        <v>3.055555556</v>
      </c>
      <c r="M59" s="203">
        <f t="shared" si="56"/>
        <v>3.055555556</v>
      </c>
      <c r="N59" s="25">
        <f>'Plan Financement'!H29</f>
        <v>36.66666667</v>
      </c>
      <c r="O59" s="6"/>
    </row>
    <row r="60" ht="12.75" customHeight="1">
      <c r="A60" s="202" t="str">
        <f>'CptResu an1'!A60</f>
        <v>Produits et Charges Financières </v>
      </c>
      <c r="B60" s="106"/>
      <c r="C60" s="203"/>
      <c r="D60" s="203"/>
      <c r="E60" s="203">
        <f>'Plan Financement'!$K40</f>
        <v>0.875</v>
      </c>
      <c r="F60" s="203">
        <f>'Plan Financement'!$K40</f>
        <v>0.875</v>
      </c>
      <c r="G60" s="203">
        <f>+'Plan Financement'!$K40+'Plan Financement'!$K38</f>
        <v>1.083333333</v>
      </c>
      <c r="H60" s="203">
        <f>+'Plan Financement'!$K40+'Plan Financement'!$K38</f>
        <v>1.083333333</v>
      </c>
      <c r="I60" s="203">
        <f>+'Plan Financement'!$K40+'Plan Financement'!$K38</f>
        <v>1.083333333</v>
      </c>
      <c r="J60" s="203">
        <f>+'Plan Financement'!$K40+'Plan Financement'!$K38</f>
        <v>1.083333333</v>
      </c>
      <c r="K60" s="203">
        <f>+'Plan Financement'!$K40+'Plan Financement'!$K38+'Plan Financement'!$K39</f>
        <v>1.666666667</v>
      </c>
      <c r="L60" s="203">
        <f>+'Plan Financement'!$K40+'Plan Financement'!$K38+'Plan Financement'!$K39</f>
        <v>1.666666667</v>
      </c>
      <c r="M60" s="205">
        <f>+'Plan Financement'!$K40+'Plan Financement'!$K38+'Plan Financement'!$K39</f>
        <v>1.666666667</v>
      </c>
      <c r="N60" s="25">
        <f t="shared" ref="N60:N63" si="57">SUM(B60:M60)</f>
        <v>11.08333333</v>
      </c>
      <c r="O60" s="6"/>
    </row>
    <row r="61" ht="13.5" customHeight="1">
      <c r="A61" s="39" t="str">
        <f>'CptResu an1'!A61</f>
        <v>Produits ou Charges Exception.</v>
      </c>
      <c r="B61" s="183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5"/>
      <c r="N61" s="47">
        <f t="shared" si="57"/>
        <v>0</v>
      </c>
      <c r="O61" s="6"/>
    </row>
    <row r="62" ht="14.25" customHeight="1">
      <c r="A62" s="206" t="s">
        <v>65</v>
      </c>
      <c r="B62" s="207">
        <f t="shared" ref="B62:M62" si="58">B23+B48+B57+SUM(B58:B61)</f>
        <v>140.7955556</v>
      </c>
      <c r="C62" s="208">
        <f t="shared" si="58"/>
        <v>143.3755556</v>
      </c>
      <c r="D62" s="208">
        <f t="shared" si="58"/>
        <v>146.4155556</v>
      </c>
      <c r="E62" s="208">
        <f t="shared" si="58"/>
        <v>154.2905556</v>
      </c>
      <c r="F62" s="208">
        <f t="shared" si="58"/>
        <v>147.2905556</v>
      </c>
      <c r="G62" s="208">
        <f t="shared" si="58"/>
        <v>144.4988889</v>
      </c>
      <c r="H62" s="208">
        <f t="shared" si="58"/>
        <v>152.4588889</v>
      </c>
      <c r="I62" s="208">
        <f t="shared" si="58"/>
        <v>136.3788889</v>
      </c>
      <c r="J62" s="208">
        <f t="shared" si="58"/>
        <v>149.4988889</v>
      </c>
      <c r="K62" s="208">
        <f t="shared" si="58"/>
        <v>148.0822222</v>
      </c>
      <c r="L62" s="208">
        <f t="shared" si="58"/>
        <v>145.0822222</v>
      </c>
      <c r="M62" s="208">
        <f t="shared" si="58"/>
        <v>145.0822222</v>
      </c>
      <c r="N62" s="209">
        <f t="shared" si="57"/>
        <v>1753.25</v>
      </c>
      <c r="O62" s="6"/>
      <c r="P62" s="210"/>
    </row>
    <row r="63" ht="14.25" customHeight="1">
      <c r="A63" s="181" t="s">
        <v>66</v>
      </c>
      <c r="B63" s="211">
        <f t="shared" ref="B63:M63" si="59">B11-B62</f>
        <v>-17.88646465</v>
      </c>
      <c r="C63" s="211">
        <f t="shared" si="59"/>
        <v>6.144444444</v>
      </c>
      <c r="D63" s="211">
        <f t="shared" si="59"/>
        <v>15.58444444</v>
      </c>
      <c r="E63" s="211">
        <f t="shared" si="59"/>
        <v>7.709444444</v>
      </c>
      <c r="F63" s="211">
        <f t="shared" si="59"/>
        <v>14.70944444</v>
      </c>
      <c r="G63" s="211">
        <f t="shared" si="59"/>
        <v>11.98111111</v>
      </c>
      <c r="H63" s="211">
        <f t="shared" si="59"/>
        <v>-19.49888889</v>
      </c>
      <c r="I63" s="211">
        <f t="shared" si="59"/>
        <v>-11.81888889</v>
      </c>
      <c r="J63" s="211">
        <f t="shared" si="59"/>
        <v>12.50111111</v>
      </c>
      <c r="K63" s="211">
        <f t="shared" si="59"/>
        <v>13.91777778</v>
      </c>
      <c r="L63" s="211">
        <f t="shared" si="59"/>
        <v>16.91777778</v>
      </c>
      <c r="M63" s="211">
        <f t="shared" si="59"/>
        <v>0.3577777778</v>
      </c>
      <c r="N63" s="112">
        <f t="shared" si="57"/>
        <v>50.61909091</v>
      </c>
      <c r="O63" s="6"/>
    </row>
    <row r="64" ht="12.75" customHeight="1">
      <c r="B64" s="6"/>
    </row>
    <row r="65" ht="15.0" customHeight="1">
      <c r="B65" s="213" t="s">
        <v>68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</row>
    <row r="66" ht="12.75" customHeight="1">
      <c r="B66" s="6"/>
    </row>
    <row r="67" ht="12.75" customHeight="1">
      <c r="B67" s="6"/>
    </row>
    <row r="68" ht="12.75" customHeight="1">
      <c r="B68" s="6"/>
    </row>
    <row r="69" ht="13.5" customHeight="1">
      <c r="B69" s="6"/>
      <c r="H69" s="215"/>
    </row>
    <row r="70" ht="12.75" customHeight="1">
      <c r="B70" s="6"/>
    </row>
    <row r="71" ht="12.75" customHeight="1">
      <c r="B71" s="6"/>
      <c r="C71" s="6"/>
      <c r="O71" s="6"/>
    </row>
    <row r="72" ht="12.75" customHeight="1">
      <c r="C72" s="6"/>
      <c r="O72" s="6"/>
    </row>
    <row r="73" ht="12.75" customHeight="1">
      <c r="C73" s="216"/>
      <c r="O73" s="6"/>
    </row>
    <row r="74" ht="12.75" customHeight="1">
      <c r="C74" s="216"/>
      <c r="O74" s="6"/>
    </row>
    <row r="75" ht="12.75" customHeight="1">
      <c r="C75" s="63"/>
      <c r="O75" s="6"/>
    </row>
    <row r="76" ht="12.75" customHeight="1">
      <c r="O76" s="6"/>
    </row>
    <row r="77" ht="12.75" customHeight="1">
      <c r="O77" s="6"/>
    </row>
    <row r="78" ht="12.75" customHeight="1">
      <c r="O78" s="6"/>
    </row>
    <row r="79" ht="12.75" customHeight="1">
      <c r="O79" s="6"/>
    </row>
    <row r="80" ht="12.75" customHeight="1">
      <c r="O80" s="6"/>
    </row>
    <row r="81" ht="12.75" customHeight="1">
      <c r="O81" s="6"/>
    </row>
    <row r="82" ht="12.75" customHeight="1">
      <c r="O82" s="6"/>
    </row>
    <row r="83" ht="12.75" customHeight="1">
      <c r="O83" s="6"/>
    </row>
    <row r="84" ht="12.75" customHeight="1">
      <c r="O84" s="6"/>
    </row>
    <row r="85" ht="12.75" customHeight="1">
      <c r="O85" s="6"/>
    </row>
    <row r="86" ht="12.75" customHeight="1">
      <c r="O86" s="6"/>
    </row>
    <row r="87" ht="12.75" customHeight="1">
      <c r="O87" s="6"/>
    </row>
    <row r="88" ht="12.75" customHeight="1">
      <c r="O88" s="6"/>
    </row>
    <row r="89" ht="12.75" customHeight="1">
      <c r="O89" s="6"/>
    </row>
    <row r="90" ht="12.75" customHeight="1">
      <c r="O90" s="6"/>
    </row>
    <row r="91" ht="12.75" customHeight="1">
      <c r="O91" s="6"/>
    </row>
    <row r="92" ht="12.75" customHeight="1">
      <c r="O92" s="6"/>
    </row>
    <row r="93" ht="12.75" customHeight="1">
      <c r="O93" s="6"/>
    </row>
    <row r="94" ht="12.75" customHeight="1">
      <c r="O94" s="6"/>
    </row>
    <row r="95" ht="12.75" customHeight="1">
      <c r="O95" s="6"/>
    </row>
    <row r="96" ht="12.75" customHeight="1">
      <c r="O96" s="6"/>
    </row>
    <row r="97" ht="12.75" customHeight="1">
      <c r="O97" s="6"/>
    </row>
    <row r="98" ht="12.75" customHeight="1">
      <c r="O98" s="6"/>
    </row>
    <row r="99" ht="12.75" customHeight="1">
      <c r="O99" s="6"/>
    </row>
    <row r="100" ht="12.75" customHeight="1">
      <c r="O100" s="6"/>
    </row>
    <row r="101" ht="12.75" customHeight="1">
      <c r="O101" s="6"/>
    </row>
    <row r="102" ht="12.75" customHeight="1">
      <c r="O102" s="6"/>
    </row>
    <row r="103" ht="12.75" customHeight="1">
      <c r="O103" s="6"/>
    </row>
    <row r="104" ht="12.75" customHeight="1">
      <c r="O104" s="6"/>
    </row>
    <row r="105" ht="12.75" customHeight="1">
      <c r="O105" s="6"/>
    </row>
    <row r="106" ht="12.75" customHeight="1">
      <c r="O106" s="6"/>
    </row>
    <row r="107" ht="12.75" customHeight="1">
      <c r="O107" s="6"/>
    </row>
    <row r="108" ht="12.75" customHeight="1">
      <c r="O108" s="6"/>
    </row>
    <row r="109" ht="12.75" customHeight="1">
      <c r="O109" s="6"/>
    </row>
    <row r="110" ht="12.75" customHeight="1">
      <c r="O110" s="6"/>
    </row>
    <row r="111" ht="12.75" customHeight="1">
      <c r="O111" s="6"/>
    </row>
    <row r="112" ht="12.75" customHeight="1">
      <c r="O112" s="6"/>
    </row>
    <row r="113" ht="12.75" customHeight="1">
      <c r="O113" s="6"/>
    </row>
    <row r="114" ht="12.75" customHeight="1">
      <c r="O114" s="6"/>
    </row>
    <row r="115" ht="12.75" customHeight="1">
      <c r="O115" s="6"/>
    </row>
    <row r="116" ht="12.75" customHeight="1">
      <c r="O116" s="6"/>
    </row>
    <row r="117" ht="12.75" customHeight="1">
      <c r="O117" s="6"/>
    </row>
    <row r="118" ht="12.75" customHeight="1">
      <c r="O118" s="6"/>
    </row>
    <row r="119" ht="12.75" customHeight="1">
      <c r="O119" s="6"/>
    </row>
    <row r="120" ht="12.75" customHeight="1">
      <c r="O120" s="6"/>
    </row>
    <row r="121" ht="12.75" customHeight="1">
      <c r="O121" s="6"/>
    </row>
    <row r="122" ht="12.75" customHeight="1">
      <c r="O122" s="6"/>
    </row>
    <row r="123" ht="12.75" customHeight="1">
      <c r="O123" s="6"/>
    </row>
    <row r="124" ht="12.75" customHeight="1">
      <c r="O124" s="6"/>
    </row>
    <row r="125" ht="12.75" customHeight="1">
      <c r="O125" s="6"/>
    </row>
    <row r="126" ht="12.75" customHeight="1">
      <c r="O126" s="6"/>
    </row>
    <row r="127" ht="12.75" customHeight="1">
      <c r="O127" s="6"/>
    </row>
    <row r="128" ht="12.75" customHeight="1">
      <c r="O128" s="6"/>
    </row>
    <row r="129" ht="12.75" customHeight="1">
      <c r="O129" s="6"/>
    </row>
    <row r="130" ht="12.75" customHeight="1">
      <c r="O130" s="6"/>
    </row>
    <row r="131" ht="12.75" customHeight="1">
      <c r="O131" s="6"/>
    </row>
    <row r="132" ht="12.75" customHeight="1">
      <c r="O132" s="6"/>
    </row>
    <row r="133" ht="12.75" customHeight="1">
      <c r="O133" s="6"/>
    </row>
    <row r="134" ht="12.75" customHeight="1">
      <c r="O134" s="6"/>
    </row>
    <row r="135" ht="12.75" customHeight="1">
      <c r="O135" s="6"/>
    </row>
    <row r="136" ht="12.75" customHeight="1">
      <c r="O136" s="6"/>
    </row>
    <row r="137" ht="12.75" customHeight="1">
      <c r="O137" s="6"/>
    </row>
    <row r="138" ht="12.75" customHeight="1">
      <c r="O138" s="6"/>
    </row>
    <row r="139" ht="12.75" customHeight="1">
      <c r="O139" s="6"/>
    </row>
    <row r="140" ht="12.75" customHeight="1">
      <c r="O140" s="6"/>
    </row>
    <row r="141" ht="12.75" customHeight="1">
      <c r="O141" s="6"/>
    </row>
    <row r="142" ht="12.75" customHeight="1">
      <c r="O142" s="6"/>
    </row>
    <row r="143" ht="12.75" customHeight="1">
      <c r="O143" s="6"/>
    </row>
    <row r="144" ht="12.75" customHeight="1">
      <c r="O144" s="6"/>
    </row>
    <row r="145" ht="12.75" customHeight="1">
      <c r="O145" s="6"/>
    </row>
    <row r="146" ht="12.75" customHeight="1">
      <c r="O146" s="6"/>
    </row>
    <row r="147" ht="12.75" customHeight="1">
      <c r="O147" s="6"/>
    </row>
    <row r="148" ht="12.75" customHeight="1">
      <c r="O148" s="6"/>
    </row>
    <row r="149" ht="12.75" customHeight="1">
      <c r="O149" s="6"/>
    </row>
    <row r="150" ht="12.75" customHeight="1">
      <c r="O150" s="6"/>
    </row>
    <row r="151" ht="12.75" customHeight="1">
      <c r="O151" s="6"/>
    </row>
    <row r="152" ht="12.75" customHeight="1">
      <c r="O152" s="6"/>
    </row>
    <row r="153" ht="12.75" customHeight="1">
      <c r="O153" s="6"/>
    </row>
    <row r="154" ht="12.75" customHeight="1">
      <c r="O154" s="6"/>
    </row>
    <row r="155" ht="12.75" customHeight="1">
      <c r="O155" s="6"/>
    </row>
    <row r="156" ht="12.75" customHeight="1">
      <c r="O156" s="6"/>
    </row>
    <row r="157" ht="12.75" customHeight="1">
      <c r="O157" s="6"/>
    </row>
    <row r="158" ht="12.75" customHeight="1">
      <c r="O158" s="6"/>
    </row>
    <row r="159" ht="12.75" customHeight="1">
      <c r="O159" s="6"/>
    </row>
    <row r="160" ht="12.75" customHeight="1">
      <c r="O160" s="6"/>
    </row>
    <row r="161" ht="12.75" customHeight="1">
      <c r="O161" s="6"/>
    </row>
    <row r="162" ht="12.75" customHeight="1">
      <c r="O162" s="6"/>
    </row>
    <row r="163" ht="12.75" customHeight="1">
      <c r="O163" s="6"/>
    </row>
    <row r="164" ht="12.75" customHeight="1">
      <c r="O164" s="6"/>
    </row>
    <row r="165" ht="12.75" customHeight="1">
      <c r="O165" s="6"/>
    </row>
    <row r="166" ht="12.75" customHeight="1">
      <c r="O166" s="6"/>
    </row>
    <row r="167" ht="12.75" customHeight="1">
      <c r="O167" s="6"/>
    </row>
    <row r="168" ht="12.75" customHeight="1">
      <c r="O168" s="6"/>
    </row>
    <row r="169" ht="12.75" customHeight="1">
      <c r="O169" s="6"/>
    </row>
    <row r="170" ht="12.75" customHeight="1">
      <c r="O170" s="6"/>
    </row>
    <row r="171" ht="12.75" customHeight="1">
      <c r="O171" s="6"/>
    </row>
    <row r="172" ht="12.75" customHeight="1">
      <c r="O172" s="6"/>
    </row>
    <row r="173" ht="12.75" customHeight="1">
      <c r="O173" s="6"/>
    </row>
    <row r="174" ht="12.75" customHeight="1">
      <c r="O174" s="6"/>
    </row>
    <row r="175" ht="12.75" customHeight="1">
      <c r="O175" s="6"/>
    </row>
    <row r="176" ht="12.75" customHeight="1">
      <c r="O176" s="6"/>
    </row>
    <row r="177" ht="12.75" customHeight="1">
      <c r="O177" s="6"/>
    </row>
    <row r="178" ht="12.75" customHeight="1">
      <c r="O178" s="6"/>
    </row>
    <row r="179" ht="12.75" customHeight="1">
      <c r="O179" s="6"/>
    </row>
    <row r="180" ht="12.75" customHeight="1">
      <c r="O180" s="6"/>
    </row>
    <row r="181" ht="12.75" customHeight="1">
      <c r="O181" s="6"/>
    </row>
    <row r="182" ht="12.75" customHeight="1">
      <c r="O182" s="6"/>
    </row>
    <row r="183" ht="12.75" customHeight="1">
      <c r="O183" s="6"/>
    </row>
    <row r="184" ht="12.75" customHeight="1">
      <c r="O184" s="6"/>
    </row>
    <row r="185" ht="12.75" customHeight="1">
      <c r="O185" s="6"/>
    </row>
    <row r="186" ht="12.75" customHeight="1">
      <c r="O186" s="6"/>
    </row>
    <row r="187" ht="12.75" customHeight="1">
      <c r="O187" s="6"/>
    </row>
    <row r="188" ht="12.75" customHeight="1">
      <c r="O188" s="6"/>
    </row>
    <row r="189" ht="12.75" customHeight="1">
      <c r="O189" s="6"/>
    </row>
    <row r="190" ht="12.75" customHeight="1">
      <c r="O190" s="6"/>
    </row>
    <row r="191" ht="12.75" customHeight="1">
      <c r="O191" s="6"/>
    </row>
    <row r="192" ht="12.75" customHeight="1">
      <c r="O192" s="6"/>
    </row>
    <row r="193" ht="12.75" customHeight="1">
      <c r="O193" s="6"/>
    </row>
    <row r="194" ht="12.75" customHeight="1">
      <c r="O194" s="6"/>
    </row>
    <row r="195" ht="12.75" customHeight="1">
      <c r="O195" s="6"/>
    </row>
    <row r="196" ht="12.75" customHeight="1">
      <c r="O196" s="6"/>
    </row>
    <row r="197" ht="12.75" customHeight="1">
      <c r="O197" s="6"/>
    </row>
    <row r="198" ht="12.75" customHeight="1">
      <c r="O198" s="6"/>
    </row>
    <row r="199" ht="12.75" customHeight="1">
      <c r="O199" s="6"/>
    </row>
    <row r="200" ht="12.75" customHeight="1">
      <c r="O200" s="6"/>
    </row>
    <row r="201" ht="12.75" customHeight="1">
      <c r="O201" s="6"/>
    </row>
    <row r="202" ht="12.75" customHeight="1">
      <c r="O202" s="6"/>
    </row>
    <row r="203" ht="12.75" customHeight="1">
      <c r="O203" s="6"/>
    </row>
    <row r="204" ht="12.75" customHeight="1">
      <c r="O204" s="6"/>
    </row>
    <row r="205" ht="12.75" customHeight="1">
      <c r="O205" s="6"/>
    </row>
    <row r="206" ht="12.75" customHeight="1">
      <c r="O206" s="6"/>
    </row>
    <row r="207" ht="12.75" customHeight="1">
      <c r="O207" s="6"/>
    </row>
    <row r="208" ht="12.75" customHeight="1">
      <c r="O208" s="6"/>
    </row>
    <row r="209" ht="12.75" customHeight="1">
      <c r="O209" s="6"/>
    </row>
    <row r="210" ht="12.75" customHeight="1">
      <c r="O210" s="6"/>
    </row>
    <row r="211" ht="12.75" customHeight="1">
      <c r="O211" s="6"/>
    </row>
    <row r="212" ht="12.75" customHeight="1">
      <c r="O212" s="6"/>
    </row>
    <row r="213" ht="12.75" customHeight="1">
      <c r="O213" s="6"/>
    </row>
    <row r="214" ht="12.75" customHeight="1">
      <c r="O214" s="6"/>
    </row>
    <row r="215" ht="12.75" customHeight="1">
      <c r="O215" s="6"/>
    </row>
    <row r="216" ht="12.75" customHeight="1">
      <c r="O216" s="6"/>
    </row>
    <row r="217" ht="12.75" customHeight="1">
      <c r="O217" s="6"/>
    </row>
    <row r="218" ht="12.75" customHeight="1">
      <c r="O218" s="6"/>
    </row>
    <row r="219" ht="12.75" customHeight="1">
      <c r="O219" s="6"/>
    </row>
    <row r="220" ht="12.75" customHeight="1">
      <c r="O220" s="6"/>
    </row>
    <row r="221" ht="12.75" customHeight="1">
      <c r="O221" s="6"/>
    </row>
    <row r="222" ht="12.75" customHeight="1">
      <c r="O222" s="6"/>
    </row>
    <row r="223" ht="12.75" customHeight="1">
      <c r="O223" s="6"/>
    </row>
    <row r="224" ht="12.75" customHeight="1">
      <c r="O224" s="6"/>
    </row>
    <row r="225" ht="12.75" customHeight="1">
      <c r="O225" s="6"/>
    </row>
    <row r="226" ht="12.75" customHeight="1">
      <c r="O226" s="6"/>
    </row>
    <row r="227" ht="12.75" customHeight="1">
      <c r="O227" s="6"/>
    </row>
    <row r="228" ht="12.75" customHeight="1">
      <c r="O228" s="6"/>
    </row>
    <row r="229" ht="12.75" customHeight="1">
      <c r="O229" s="6"/>
    </row>
    <row r="230" ht="12.75" customHeight="1">
      <c r="O230" s="6"/>
    </row>
    <row r="231" ht="12.75" customHeight="1">
      <c r="O231" s="6"/>
    </row>
    <row r="232" ht="12.75" customHeight="1">
      <c r="O232" s="6"/>
    </row>
    <row r="233" ht="12.75" customHeight="1">
      <c r="O233" s="6"/>
    </row>
    <row r="234" ht="12.75" customHeight="1">
      <c r="O234" s="6"/>
    </row>
    <row r="235" ht="12.75" customHeight="1">
      <c r="O235" s="6"/>
    </row>
    <row r="236" ht="12.75" customHeight="1">
      <c r="O236" s="6"/>
    </row>
    <row r="237" ht="12.75" customHeight="1">
      <c r="O237" s="6"/>
    </row>
    <row r="238" ht="12.75" customHeight="1">
      <c r="O238" s="6"/>
    </row>
    <row r="239" ht="12.75" customHeight="1">
      <c r="O239" s="6"/>
    </row>
    <row r="240" ht="12.75" customHeight="1">
      <c r="O240" s="6"/>
    </row>
    <row r="241" ht="12.75" customHeight="1">
      <c r="O241" s="6"/>
    </row>
    <row r="242" ht="12.75" customHeight="1">
      <c r="O242" s="6"/>
    </row>
    <row r="243" ht="12.75" customHeight="1">
      <c r="O243" s="6"/>
    </row>
    <row r="244" ht="12.75" customHeight="1">
      <c r="O244" s="6"/>
    </row>
    <row r="245" ht="12.75" customHeight="1">
      <c r="O245" s="6"/>
    </row>
    <row r="246" ht="12.75" customHeight="1">
      <c r="O246" s="6"/>
    </row>
    <row r="247" ht="12.75" customHeight="1">
      <c r="O247" s="6"/>
    </row>
    <row r="248" ht="12.75" customHeight="1">
      <c r="O248" s="6"/>
    </row>
    <row r="249" ht="12.75" customHeight="1">
      <c r="O249" s="6"/>
    </row>
    <row r="250" ht="12.75" customHeight="1">
      <c r="O250" s="6"/>
    </row>
    <row r="251" ht="12.75" customHeight="1">
      <c r="O251" s="6"/>
    </row>
    <row r="252" ht="12.75" customHeight="1">
      <c r="O252" s="6"/>
    </row>
    <row r="253" ht="12.75" customHeight="1">
      <c r="O253" s="6"/>
    </row>
    <row r="254" ht="12.75" customHeight="1">
      <c r="O254" s="6"/>
    </row>
    <row r="255" ht="12.75" customHeight="1">
      <c r="O255" s="6"/>
    </row>
    <row r="256" ht="12.75" customHeight="1">
      <c r="O256" s="6"/>
    </row>
    <row r="257" ht="12.75" customHeight="1">
      <c r="O257" s="6"/>
    </row>
    <row r="258" ht="12.75" customHeight="1">
      <c r="O258" s="6"/>
    </row>
    <row r="259" ht="12.75" customHeight="1">
      <c r="O259" s="6"/>
    </row>
    <row r="260" ht="12.75" customHeight="1">
      <c r="O260" s="6"/>
    </row>
    <row r="261" ht="12.75" customHeight="1">
      <c r="O261" s="6"/>
    </row>
    <row r="262" ht="12.75" customHeight="1">
      <c r="O262" s="6"/>
    </row>
    <row r="263" ht="12.75" customHeight="1">
      <c r="O263" s="6"/>
    </row>
    <row r="264" ht="12.75" customHeight="1">
      <c r="O264" s="6"/>
    </row>
    <row r="265" ht="12.75" customHeight="1">
      <c r="O265" s="6"/>
    </row>
    <row r="266" ht="12.75" customHeight="1">
      <c r="O266" s="6"/>
    </row>
    <row r="267" ht="12.75" customHeight="1">
      <c r="O267" s="6"/>
    </row>
    <row r="268" ht="12.75" customHeight="1">
      <c r="O268" s="6"/>
    </row>
    <row r="269" ht="12.75" customHeight="1">
      <c r="O269" s="6"/>
    </row>
    <row r="270" ht="12.75" customHeight="1">
      <c r="O270" s="6"/>
    </row>
    <row r="271" ht="12.75" customHeight="1">
      <c r="O271" s="6"/>
    </row>
    <row r="272" ht="12.75" customHeight="1">
      <c r="O272" s="6"/>
    </row>
    <row r="273" ht="12.75" customHeight="1">
      <c r="O273" s="6"/>
    </row>
    <row r="274" ht="12.75" customHeight="1">
      <c r="O274" s="6"/>
    </row>
    <row r="275" ht="12.75" customHeight="1">
      <c r="O275" s="6"/>
    </row>
    <row r="276" ht="12.75" customHeight="1">
      <c r="O276" s="6"/>
    </row>
    <row r="277" ht="12.75" customHeight="1">
      <c r="O277" s="6"/>
    </row>
    <row r="278" ht="12.75" customHeight="1">
      <c r="O278" s="6"/>
    </row>
    <row r="279" ht="12.75" customHeight="1">
      <c r="O279" s="6"/>
    </row>
    <row r="280" ht="12.75" customHeight="1">
      <c r="O280" s="6"/>
    </row>
    <row r="281" ht="12.75" customHeight="1">
      <c r="O281" s="6"/>
    </row>
    <row r="282" ht="12.75" customHeight="1">
      <c r="O282" s="6"/>
    </row>
    <row r="283" ht="12.75" customHeight="1">
      <c r="O283" s="6"/>
    </row>
    <row r="284" ht="12.75" customHeight="1">
      <c r="O284" s="6"/>
    </row>
    <row r="285" ht="12.75" customHeight="1">
      <c r="O285" s="6"/>
    </row>
    <row r="286" ht="12.75" customHeight="1">
      <c r="O286" s="6"/>
    </row>
    <row r="287" ht="12.75" customHeight="1">
      <c r="O287" s="6"/>
    </row>
    <row r="288" ht="12.75" customHeight="1">
      <c r="O288" s="6"/>
    </row>
    <row r="289" ht="12.75" customHeight="1">
      <c r="O289" s="6"/>
    </row>
    <row r="290" ht="12.75" customHeight="1">
      <c r="O290" s="6"/>
    </row>
    <row r="291" ht="12.75" customHeight="1">
      <c r="O291" s="6"/>
    </row>
    <row r="292" ht="12.75" customHeight="1">
      <c r="O292" s="6"/>
    </row>
    <row r="293" ht="12.75" customHeight="1">
      <c r="O293" s="6"/>
    </row>
    <row r="294" ht="12.75" customHeight="1">
      <c r="O294" s="6"/>
    </row>
    <row r="295" ht="12.75" customHeight="1">
      <c r="O295" s="6"/>
    </row>
    <row r="296" ht="12.75" customHeight="1">
      <c r="O296" s="6"/>
    </row>
    <row r="297" ht="12.75" customHeight="1">
      <c r="O297" s="6"/>
    </row>
    <row r="298" ht="12.75" customHeight="1">
      <c r="O298" s="6"/>
    </row>
    <row r="299" ht="12.75" customHeight="1">
      <c r="O299" s="6"/>
    </row>
    <row r="300" ht="12.75" customHeight="1">
      <c r="O300" s="6"/>
    </row>
    <row r="301" ht="12.75" customHeight="1">
      <c r="O301" s="6"/>
    </row>
    <row r="302" ht="12.75" customHeight="1">
      <c r="O302" s="6"/>
    </row>
    <row r="303" ht="12.75" customHeight="1">
      <c r="O303" s="6"/>
    </row>
    <row r="304" ht="12.75" customHeight="1">
      <c r="O304" s="6"/>
    </row>
    <row r="305" ht="12.75" customHeight="1">
      <c r="O305" s="6"/>
    </row>
    <row r="306" ht="12.75" customHeight="1">
      <c r="O306" s="6"/>
    </row>
    <row r="307" ht="12.75" customHeight="1">
      <c r="O307" s="6"/>
    </row>
    <row r="308" ht="12.75" customHeight="1">
      <c r="O308" s="6"/>
    </row>
    <row r="309" ht="12.75" customHeight="1">
      <c r="O309" s="6"/>
    </row>
    <row r="310" ht="12.75" customHeight="1">
      <c r="O310" s="6"/>
    </row>
    <row r="311" ht="12.75" customHeight="1">
      <c r="O311" s="6"/>
    </row>
    <row r="312" ht="12.75" customHeight="1">
      <c r="O312" s="6"/>
    </row>
    <row r="313" ht="12.75" customHeight="1">
      <c r="O313" s="6"/>
    </row>
    <row r="314" ht="12.75" customHeight="1">
      <c r="O314" s="6"/>
    </row>
    <row r="315" ht="12.75" customHeight="1">
      <c r="O315" s="6"/>
    </row>
    <row r="316" ht="12.75" customHeight="1">
      <c r="O316" s="6"/>
    </row>
    <row r="317" ht="12.75" customHeight="1">
      <c r="O317" s="6"/>
    </row>
    <row r="318" ht="12.75" customHeight="1">
      <c r="O318" s="6"/>
    </row>
    <row r="319" ht="12.75" customHeight="1">
      <c r="O319" s="6"/>
    </row>
    <row r="320" ht="12.75" customHeight="1">
      <c r="O320" s="6"/>
    </row>
    <row r="321" ht="12.75" customHeight="1">
      <c r="O321" s="6"/>
    </row>
    <row r="322" ht="12.75" customHeight="1">
      <c r="O322" s="6"/>
    </row>
    <row r="323" ht="12.75" customHeight="1">
      <c r="O323" s="6"/>
    </row>
    <row r="324" ht="12.75" customHeight="1">
      <c r="O324" s="6"/>
    </row>
    <row r="325" ht="12.75" customHeight="1">
      <c r="O325" s="6"/>
    </row>
    <row r="326" ht="12.75" customHeight="1">
      <c r="O326" s="6"/>
    </row>
    <row r="327" ht="12.75" customHeight="1">
      <c r="O327" s="6"/>
    </row>
    <row r="328" ht="12.75" customHeight="1">
      <c r="O328" s="6"/>
    </row>
    <row r="329" ht="12.75" customHeight="1">
      <c r="O329" s="6"/>
    </row>
    <row r="330" ht="12.75" customHeight="1">
      <c r="O330" s="6"/>
    </row>
    <row r="331" ht="12.75" customHeight="1">
      <c r="O331" s="6"/>
    </row>
    <row r="332" ht="12.75" customHeight="1">
      <c r="O332" s="6"/>
    </row>
    <row r="333" ht="12.75" customHeight="1">
      <c r="O333" s="6"/>
    </row>
    <row r="334" ht="12.75" customHeight="1">
      <c r="O334" s="6"/>
    </row>
    <row r="335" ht="12.75" customHeight="1">
      <c r="O335" s="6"/>
    </row>
    <row r="336" ht="12.75" customHeight="1">
      <c r="O336" s="6"/>
    </row>
    <row r="337" ht="12.75" customHeight="1">
      <c r="O337" s="6"/>
    </row>
    <row r="338" ht="12.75" customHeight="1">
      <c r="O338" s="6"/>
    </row>
    <row r="339" ht="12.75" customHeight="1">
      <c r="O339" s="6"/>
    </row>
    <row r="340" ht="12.75" customHeight="1">
      <c r="O340" s="6"/>
    </row>
    <row r="341" ht="12.75" customHeight="1">
      <c r="O341" s="6"/>
    </row>
    <row r="342" ht="12.75" customHeight="1">
      <c r="O342" s="6"/>
    </row>
    <row r="343" ht="12.75" customHeight="1">
      <c r="O343" s="6"/>
    </row>
    <row r="344" ht="12.75" customHeight="1">
      <c r="O344" s="6"/>
    </row>
    <row r="345" ht="12.75" customHeight="1">
      <c r="O345" s="6"/>
    </row>
    <row r="346" ht="12.75" customHeight="1">
      <c r="O346" s="6"/>
    </row>
    <row r="347" ht="12.75" customHeight="1">
      <c r="O347" s="6"/>
    </row>
    <row r="348" ht="12.75" customHeight="1">
      <c r="O348" s="6"/>
    </row>
    <row r="349" ht="12.75" customHeight="1">
      <c r="O349" s="6"/>
    </row>
    <row r="350" ht="12.75" customHeight="1">
      <c r="O350" s="6"/>
    </row>
    <row r="351" ht="12.75" customHeight="1">
      <c r="O351" s="6"/>
    </row>
    <row r="352" ht="12.75" customHeight="1">
      <c r="O352" s="6"/>
    </row>
    <row r="353" ht="12.75" customHeight="1">
      <c r="O353" s="6"/>
    </row>
    <row r="354" ht="12.75" customHeight="1">
      <c r="O354" s="6"/>
    </row>
    <row r="355" ht="12.75" customHeight="1">
      <c r="O355" s="6"/>
    </row>
    <row r="356" ht="12.75" customHeight="1">
      <c r="O356" s="6"/>
    </row>
    <row r="357" ht="12.75" customHeight="1">
      <c r="O357" s="6"/>
    </row>
    <row r="358" ht="12.75" customHeight="1">
      <c r="O358" s="6"/>
    </row>
    <row r="359" ht="12.75" customHeight="1">
      <c r="O359" s="6"/>
    </row>
    <row r="360" ht="12.75" customHeight="1">
      <c r="O360" s="6"/>
    </row>
    <row r="361" ht="12.75" customHeight="1">
      <c r="O361" s="6"/>
    </row>
    <row r="362" ht="12.75" customHeight="1">
      <c r="O362" s="6"/>
    </row>
    <row r="363" ht="12.75" customHeight="1">
      <c r="O363" s="6"/>
    </row>
    <row r="364" ht="12.75" customHeight="1">
      <c r="O364" s="6"/>
    </row>
    <row r="365" ht="12.75" customHeight="1">
      <c r="O365" s="6"/>
    </row>
    <row r="366" ht="12.75" customHeight="1">
      <c r="O366" s="6"/>
    </row>
    <row r="367" ht="12.75" customHeight="1">
      <c r="O367" s="6"/>
    </row>
    <row r="368" ht="12.75" customHeight="1">
      <c r="O368" s="6"/>
    </row>
    <row r="369" ht="12.75" customHeight="1">
      <c r="O369" s="6"/>
    </row>
    <row r="370" ht="12.75" customHeight="1">
      <c r="O370" s="6"/>
    </row>
    <row r="371" ht="12.75" customHeight="1">
      <c r="O371" s="6"/>
    </row>
    <row r="372" ht="12.75" customHeight="1">
      <c r="O372" s="6"/>
    </row>
    <row r="373" ht="12.75" customHeight="1">
      <c r="O373" s="6"/>
    </row>
    <row r="374" ht="12.75" customHeight="1">
      <c r="O374" s="6"/>
    </row>
    <row r="375" ht="12.75" customHeight="1">
      <c r="O375" s="6"/>
    </row>
    <row r="376" ht="12.75" customHeight="1">
      <c r="O376" s="6"/>
    </row>
    <row r="377" ht="12.75" customHeight="1">
      <c r="O377" s="6"/>
    </row>
    <row r="378" ht="12.75" customHeight="1">
      <c r="O378" s="6"/>
    </row>
    <row r="379" ht="12.75" customHeight="1">
      <c r="O379" s="6"/>
    </row>
    <row r="380" ht="12.75" customHeight="1">
      <c r="O380" s="6"/>
    </row>
    <row r="381" ht="12.75" customHeight="1">
      <c r="O381" s="6"/>
    </row>
    <row r="382" ht="12.75" customHeight="1">
      <c r="O382" s="6"/>
    </row>
    <row r="383" ht="12.75" customHeight="1">
      <c r="O383" s="6"/>
    </row>
    <row r="384" ht="12.75" customHeight="1">
      <c r="O384" s="6"/>
    </row>
    <row r="385" ht="12.75" customHeight="1">
      <c r="O385" s="6"/>
    </row>
    <row r="386" ht="12.75" customHeight="1">
      <c r="O386" s="6"/>
    </row>
    <row r="387" ht="12.75" customHeight="1">
      <c r="O387" s="6"/>
    </row>
    <row r="388" ht="12.75" customHeight="1">
      <c r="O388" s="6"/>
    </row>
    <row r="389" ht="12.75" customHeight="1">
      <c r="O389" s="6"/>
    </row>
    <row r="390" ht="12.75" customHeight="1">
      <c r="O390" s="6"/>
    </row>
    <row r="391" ht="12.75" customHeight="1">
      <c r="O391" s="6"/>
    </row>
    <row r="392" ht="12.75" customHeight="1">
      <c r="O392" s="6"/>
    </row>
    <row r="393" ht="12.75" customHeight="1">
      <c r="O393" s="6"/>
    </row>
    <row r="394" ht="12.75" customHeight="1">
      <c r="O394" s="6"/>
    </row>
    <row r="395" ht="12.75" customHeight="1">
      <c r="O395" s="6"/>
    </row>
    <row r="396" ht="12.75" customHeight="1">
      <c r="O396" s="6"/>
    </row>
    <row r="397" ht="12.75" customHeight="1">
      <c r="O397" s="6"/>
    </row>
    <row r="398" ht="12.75" customHeight="1">
      <c r="O398" s="6"/>
    </row>
    <row r="399" ht="12.75" customHeight="1">
      <c r="O399" s="6"/>
    </row>
    <row r="400" ht="12.75" customHeight="1">
      <c r="O400" s="6"/>
    </row>
    <row r="401" ht="12.75" customHeight="1">
      <c r="O401" s="6"/>
    </row>
    <row r="402" ht="12.75" customHeight="1">
      <c r="O402" s="6"/>
    </row>
    <row r="403" ht="12.75" customHeight="1">
      <c r="O403" s="6"/>
    </row>
    <row r="404" ht="12.75" customHeight="1">
      <c r="O404" s="6"/>
    </row>
    <row r="405" ht="12.75" customHeight="1">
      <c r="O405" s="6"/>
    </row>
    <row r="406" ht="12.75" customHeight="1">
      <c r="O406" s="6"/>
    </row>
    <row r="407" ht="12.75" customHeight="1">
      <c r="O407" s="6"/>
    </row>
    <row r="408" ht="12.75" customHeight="1">
      <c r="O408" s="6"/>
    </row>
    <row r="409" ht="12.75" customHeight="1">
      <c r="O409" s="6"/>
    </row>
    <row r="410" ht="12.75" customHeight="1">
      <c r="O410" s="6"/>
    </row>
    <row r="411" ht="12.75" customHeight="1">
      <c r="O411" s="6"/>
    </row>
    <row r="412" ht="12.75" customHeight="1">
      <c r="O412" s="6"/>
    </row>
    <row r="413" ht="12.75" customHeight="1">
      <c r="O413" s="6"/>
    </row>
    <row r="414" ht="12.75" customHeight="1">
      <c r="O414" s="6"/>
    </row>
    <row r="415" ht="12.75" customHeight="1">
      <c r="O415" s="6"/>
    </row>
    <row r="416" ht="12.75" customHeight="1">
      <c r="O416" s="6"/>
    </row>
    <row r="417" ht="12.75" customHeight="1">
      <c r="O417" s="6"/>
    </row>
    <row r="418" ht="12.75" customHeight="1">
      <c r="O418" s="6"/>
    </row>
    <row r="419" ht="12.75" customHeight="1">
      <c r="O419" s="6"/>
    </row>
    <row r="420" ht="12.75" customHeight="1">
      <c r="O420" s="6"/>
    </row>
    <row r="421" ht="12.75" customHeight="1">
      <c r="O421" s="6"/>
    </row>
    <row r="422" ht="12.75" customHeight="1">
      <c r="O422" s="6"/>
    </row>
    <row r="423" ht="12.75" customHeight="1">
      <c r="O423" s="6"/>
    </row>
    <row r="424" ht="12.75" customHeight="1">
      <c r="O424" s="6"/>
    </row>
    <row r="425" ht="12.75" customHeight="1">
      <c r="O425" s="6"/>
    </row>
    <row r="426" ht="12.75" customHeight="1">
      <c r="O426" s="6"/>
    </row>
    <row r="427" ht="12.75" customHeight="1">
      <c r="O427" s="6"/>
    </row>
    <row r="428" ht="12.75" customHeight="1">
      <c r="O428" s="6"/>
    </row>
    <row r="429" ht="12.75" customHeight="1">
      <c r="O429" s="6"/>
    </row>
    <row r="430" ht="12.75" customHeight="1">
      <c r="O430" s="6"/>
    </row>
    <row r="431" ht="12.75" customHeight="1">
      <c r="O431" s="6"/>
    </row>
    <row r="432" ht="12.75" customHeight="1">
      <c r="O432" s="6"/>
    </row>
    <row r="433" ht="12.75" customHeight="1">
      <c r="O433" s="6"/>
    </row>
    <row r="434" ht="12.75" customHeight="1">
      <c r="O434" s="6"/>
    </row>
    <row r="435" ht="12.75" customHeight="1">
      <c r="O435" s="6"/>
    </row>
    <row r="436" ht="12.75" customHeight="1">
      <c r="O436" s="6"/>
    </row>
    <row r="437" ht="12.75" customHeight="1">
      <c r="O437" s="6"/>
    </row>
    <row r="438" ht="12.75" customHeight="1">
      <c r="O438" s="6"/>
    </row>
    <row r="439" ht="12.75" customHeight="1">
      <c r="O439" s="6"/>
    </row>
    <row r="440" ht="12.75" customHeight="1">
      <c r="O440" s="6"/>
    </row>
    <row r="441" ht="12.75" customHeight="1">
      <c r="O441" s="6"/>
    </row>
    <row r="442" ht="12.75" customHeight="1">
      <c r="O442" s="6"/>
    </row>
    <row r="443" ht="12.75" customHeight="1">
      <c r="O443" s="6"/>
    </row>
    <row r="444" ht="12.75" customHeight="1">
      <c r="O444" s="6"/>
    </row>
    <row r="445" ht="12.75" customHeight="1">
      <c r="O445" s="6"/>
    </row>
    <row r="446" ht="12.75" customHeight="1">
      <c r="O446" s="6"/>
    </row>
    <row r="447" ht="12.75" customHeight="1">
      <c r="O447" s="6"/>
    </row>
    <row r="448" ht="12.75" customHeight="1">
      <c r="O448" s="6"/>
    </row>
    <row r="449" ht="12.75" customHeight="1">
      <c r="O449" s="6"/>
    </row>
    <row r="450" ht="12.75" customHeight="1">
      <c r="O450" s="6"/>
    </row>
    <row r="451" ht="12.75" customHeight="1">
      <c r="O451" s="6"/>
    </row>
    <row r="452" ht="12.75" customHeight="1">
      <c r="O452" s="6"/>
    </row>
    <row r="453" ht="12.75" customHeight="1">
      <c r="O453" s="6"/>
    </row>
    <row r="454" ht="12.75" customHeight="1">
      <c r="O454" s="6"/>
    </row>
    <row r="455" ht="12.75" customHeight="1">
      <c r="O455" s="6"/>
    </row>
    <row r="456" ht="12.75" customHeight="1">
      <c r="O456" s="6"/>
    </row>
    <row r="457" ht="12.75" customHeight="1">
      <c r="O457" s="6"/>
    </row>
    <row r="458" ht="12.75" customHeight="1">
      <c r="O458" s="6"/>
    </row>
    <row r="459" ht="12.75" customHeight="1">
      <c r="O459" s="6"/>
    </row>
    <row r="460" ht="12.75" customHeight="1">
      <c r="O460" s="6"/>
    </row>
    <row r="461" ht="12.75" customHeight="1">
      <c r="O461" s="6"/>
    </row>
    <row r="462" ht="12.75" customHeight="1">
      <c r="O462" s="6"/>
    </row>
    <row r="463" ht="12.75" customHeight="1">
      <c r="O463" s="6"/>
    </row>
    <row r="464" ht="12.75" customHeight="1">
      <c r="O464" s="6"/>
    </row>
    <row r="465" ht="12.75" customHeight="1">
      <c r="O465" s="6"/>
    </row>
    <row r="466" ht="12.75" customHeight="1">
      <c r="O466" s="6"/>
    </row>
    <row r="467" ht="12.75" customHeight="1">
      <c r="O467" s="6"/>
    </row>
    <row r="468" ht="12.75" customHeight="1">
      <c r="O468" s="6"/>
    </row>
    <row r="469" ht="12.75" customHeight="1">
      <c r="O469" s="6"/>
    </row>
    <row r="470" ht="12.75" customHeight="1">
      <c r="O470" s="6"/>
    </row>
    <row r="471" ht="12.75" customHeight="1">
      <c r="O471" s="6"/>
    </row>
    <row r="472" ht="12.75" customHeight="1">
      <c r="O472" s="6"/>
    </row>
    <row r="473" ht="12.75" customHeight="1">
      <c r="O473" s="6"/>
    </row>
    <row r="474" ht="12.75" customHeight="1">
      <c r="O474" s="6"/>
    </row>
    <row r="475" ht="12.75" customHeight="1">
      <c r="O475" s="6"/>
    </row>
    <row r="476" ht="12.75" customHeight="1">
      <c r="O476" s="6"/>
    </row>
    <row r="477" ht="12.75" customHeight="1">
      <c r="O477" s="6"/>
    </row>
    <row r="478" ht="12.75" customHeight="1">
      <c r="O478" s="6"/>
    </row>
    <row r="479" ht="12.75" customHeight="1">
      <c r="O479" s="6"/>
    </row>
    <row r="480" ht="12.75" customHeight="1">
      <c r="O480" s="6"/>
    </row>
    <row r="481" ht="12.75" customHeight="1">
      <c r="O481" s="6"/>
    </row>
    <row r="482" ht="12.75" customHeight="1">
      <c r="O482" s="6"/>
    </row>
    <row r="483" ht="12.75" customHeight="1">
      <c r="O483" s="6"/>
    </row>
    <row r="484" ht="12.75" customHeight="1">
      <c r="O484" s="6"/>
    </row>
    <row r="485" ht="12.75" customHeight="1">
      <c r="O485" s="6"/>
    </row>
    <row r="486" ht="12.75" customHeight="1">
      <c r="O486" s="6"/>
    </row>
    <row r="487" ht="12.75" customHeight="1">
      <c r="O487" s="6"/>
    </row>
    <row r="488" ht="12.75" customHeight="1">
      <c r="O488" s="6"/>
    </row>
    <row r="489" ht="12.75" customHeight="1">
      <c r="O489" s="6"/>
    </row>
    <row r="490" ht="12.75" customHeight="1">
      <c r="O490" s="6"/>
    </row>
    <row r="491" ht="12.75" customHeight="1">
      <c r="O491" s="6"/>
    </row>
    <row r="492" ht="12.75" customHeight="1">
      <c r="O492" s="6"/>
    </row>
    <row r="493" ht="12.75" customHeight="1">
      <c r="O493" s="6"/>
    </row>
    <row r="494" ht="12.75" customHeight="1">
      <c r="O494" s="6"/>
    </row>
    <row r="495" ht="12.75" customHeight="1">
      <c r="O495" s="6"/>
    </row>
    <row r="496" ht="12.75" customHeight="1">
      <c r="O496" s="6"/>
    </row>
    <row r="497" ht="12.75" customHeight="1">
      <c r="O497" s="6"/>
    </row>
    <row r="498" ht="12.75" customHeight="1">
      <c r="O498" s="6"/>
    </row>
    <row r="499" ht="12.75" customHeight="1">
      <c r="O499" s="6"/>
    </row>
    <row r="500" ht="12.75" customHeight="1">
      <c r="O500" s="6"/>
    </row>
    <row r="501" ht="12.75" customHeight="1">
      <c r="O501" s="6"/>
    </row>
    <row r="502" ht="12.75" customHeight="1">
      <c r="O502" s="6"/>
    </row>
    <row r="503" ht="12.75" customHeight="1">
      <c r="O503" s="6"/>
    </row>
    <row r="504" ht="12.75" customHeight="1">
      <c r="O504" s="6"/>
    </row>
    <row r="505" ht="12.75" customHeight="1">
      <c r="O505" s="6"/>
    </row>
    <row r="506" ht="12.75" customHeight="1">
      <c r="O506" s="6"/>
    </row>
    <row r="507" ht="12.75" customHeight="1">
      <c r="O507" s="6"/>
    </row>
    <row r="508" ht="12.75" customHeight="1">
      <c r="O508" s="6"/>
    </row>
    <row r="509" ht="12.75" customHeight="1">
      <c r="O509" s="6"/>
    </row>
    <row r="510" ht="12.75" customHeight="1">
      <c r="O510" s="6"/>
    </row>
    <row r="511" ht="12.75" customHeight="1">
      <c r="O511" s="6"/>
    </row>
    <row r="512" ht="12.75" customHeight="1">
      <c r="O512" s="6"/>
    </row>
    <row r="513" ht="12.75" customHeight="1">
      <c r="O513" s="6"/>
    </row>
    <row r="514" ht="12.75" customHeight="1">
      <c r="O514" s="6"/>
    </row>
    <row r="515" ht="12.75" customHeight="1">
      <c r="O515" s="6"/>
    </row>
    <row r="516" ht="12.75" customHeight="1">
      <c r="O516" s="6"/>
    </row>
    <row r="517" ht="12.75" customHeight="1">
      <c r="O517" s="6"/>
    </row>
    <row r="518" ht="12.75" customHeight="1">
      <c r="O518" s="6"/>
    </row>
    <row r="519" ht="12.75" customHeight="1">
      <c r="O519" s="6"/>
    </row>
    <row r="520" ht="12.75" customHeight="1">
      <c r="O520" s="6"/>
    </row>
    <row r="521" ht="12.75" customHeight="1">
      <c r="O521" s="6"/>
    </row>
    <row r="522" ht="12.75" customHeight="1">
      <c r="O522" s="6"/>
    </row>
    <row r="523" ht="12.75" customHeight="1">
      <c r="O523" s="6"/>
    </row>
    <row r="524" ht="12.75" customHeight="1">
      <c r="O524" s="6"/>
    </row>
    <row r="525" ht="12.75" customHeight="1">
      <c r="O525" s="6"/>
    </row>
    <row r="526" ht="12.75" customHeight="1">
      <c r="O526" s="6"/>
    </row>
    <row r="527" ht="12.75" customHeight="1">
      <c r="O527" s="6"/>
    </row>
    <row r="528" ht="12.75" customHeight="1">
      <c r="O528" s="6"/>
    </row>
    <row r="529" ht="12.75" customHeight="1">
      <c r="O529" s="6"/>
    </row>
    <row r="530" ht="12.75" customHeight="1">
      <c r="O530" s="6"/>
    </row>
    <row r="531" ht="12.75" customHeight="1">
      <c r="O531" s="6"/>
    </row>
    <row r="532" ht="12.75" customHeight="1">
      <c r="O532" s="6"/>
    </row>
    <row r="533" ht="12.75" customHeight="1">
      <c r="O533" s="6"/>
    </row>
    <row r="534" ht="12.75" customHeight="1">
      <c r="O534" s="6"/>
    </row>
    <row r="535" ht="12.75" customHeight="1">
      <c r="O535" s="6"/>
    </row>
    <row r="536" ht="12.75" customHeight="1">
      <c r="O536" s="6"/>
    </row>
    <row r="537" ht="12.75" customHeight="1">
      <c r="O537" s="6"/>
    </row>
    <row r="538" ht="12.75" customHeight="1">
      <c r="O538" s="6"/>
    </row>
    <row r="539" ht="12.75" customHeight="1">
      <c r="O539" s="6"/>
    </row>
    <row r="540" ht="12.75" customHeight="1">
      <c r="O540" s="6"/>
    </row>
    <row r="541" ht="12.75" customHeight="1">
      <c r="O541" s="6"/>
    </row>
    <row r="542" ht="12.75" customHeight="1">
      <c r="O542" s="6"/>
    </row>
    <row r="543" ht="12.75" customHeight="1">
      <c r="O543" s="6"/>
    </row>
    <row r="544" ht="12.75" customHeight="1">
      <c r="O544" s="6"/>
    </row>
    <row r="545" ht="12.75" customHeight="1">
      <c r="O545" s="6"/>
    </row>
    <row r="546" ht="12.75" customHeight="1">
      <c r="O546" s="6"/>
    </row>
    <row r="547" ht="12.75" customHeight="1">
      <c r="O547" s="6"/>
    </row>
    <row r="548" ht="12.75" customHeight="1">
      <c r="O548" s="6"/>
    </row>
    <row r="549" ht="12.75" customHeight="1">
      <c r="O549" s="6"/>
    </row>
    <row r="550" ht="12.75" customHeight="1">
      <c r="O550" s="6"/>
    </row>
    <row r="551" ht="12.75" customHeight="1">
      <c r="O551" s="6"/>
    </row>
    <row r="552" ht="12.75" customHeight="1">
      <c r="O552" s="6"/>
    </row>
    <row r="553" ht="12.75" customHeight="1">
      <c r="O553" s="6"/>
    </row>
    <row r="554" ht="12.75" customHeight="1">
      <c r="O554" s="6"/>
    </row>
    <row r="555" ht="12.75" customHeight="1">
      <c r="O555" s="6"/>
    </row>
    <row r="556" ht="12.75" customHeight="1">
      <c r="O556" s="6"/>
    </row>
    <row r="557" ht="12.75" customHeight="1">
      <c r="O557" s="6"/>
    </row>
    <row r="558" ht="12.75" customHeight="1">
      <c r="O558" s="6"/>
    </row>
    <row r="559" ht="12.75" customHeight="1">
      <c r="O559" s="6"/>
    </row>
    <row r="560" ht="12.75" customHeight="1">
      <c r="O560" s="6"/>
    </row>
    <row r="561" ht="12.75" customHeight="1">
      <c r="O561" s="6"/>
    </row>
    <row r="562" ht="12.75" customHeight="1">
      <c r="O562" s="6"/>
    </row>
    <row r="563" ht="12.75" customHeight="1">
      <c r="O563" s="6"/>
    </row>
    <row r="564" ht="12.75" customHeight="1">
      <c r="O564" s="6"/>
    </row>
    <row r="565" ht="12.75" customHeight="1">
      <c r="O565" s="6"/>
    </row>
    <row r="566" ht="12.75" customHeight="1">
      <c r="O566" s="6"/>
    </row>
    <row r="567" ht="12.75" customHeight="1">
      <c r="O567" s="6"/>
    </row>
    <row r="568" ht="12.75" customHeight="1">
      <c r="O568" s="6"/>
    </row>
    <row r="569" ht="12.75" customHeight="1">
      <c r="O569" s="6"/>
    </row>
    <row r="570" ht="12.75" customHeight="1">
      <c r="O570" s="6"/>
    </row>
    <row r="571" ht="12.75" customHeight="1">
      <c r="O571" s="6"/>
    </row>
    <row r="572" ht="12.75" customHeight="1">
      <c r="O572" s="6"/>
    </row>
    <row r="573" ht="12.75" customHeight="1">
      <c r="O573" s="6"/>
    </row>
    <row r="574" ht="12.75" customHeight="1">
      <c r="O574" s="6"/>
    </row>
    <row r="575" ht="12.75" customHeight="1">
      <c r="O575" s="6"/>
    </row>
    <row r="576" ht="12.75" customHeight="1">
      <c r="O576" s="6"/>
    </row>
    <row r="577" ht="12.75" customHeight="1">
      <c r="O577" s="6"/>
    </row>
    <row r="578" ht="12.75" customHeight="1">
      <c r="O578" s="6"/>
    </row>
    <row r="579" ht="12.75" customHeight="1">
      <c r="O579" s="6"/>
    </row>
    <row r="580" ht="12.75" customHeight="1">
      <c r="O580" s="6"/>
    </row>
    <row r="581" ht="12.75" customHeight="1">
      <c r="O581" s="6"/>
    </row>
    <row r="582" ht="12.75" customHeight="1">
      <c r="O582" s="6"/>
    </row>
    <row r="583" ht="12.75" customHeight="1">
      <c r="O583" s="6"/>
    </row>
    <row r="584" ht="12.75" customHeight="1">
      <c r="O584" s="6"/>
    </row>
    <row r="585" ht="12.75" customHeight="1">
      <c r="O585" s="6"/>
    </row>
    <row r="586" ht="12.75" customHeight="1">
      <c r="O586" s="6"/>
    </row>
    <row r="587" ht="12.75" customHeight="1">
      <c r="O587" s="6"/>
    </row>
    <row r="588" ht="12.75" customHeight="1">
      <c r="O588" s="6"/>
    </row>
    <row r="589" ht="12.75" customHeight="1">
      <c r="O589" s="6"/>
    </row>
    <row r="590" ht="12.75" customHeight="1">
      <c r="O590" s="6"/>
    </row>
    <row r="591" ht="12.75" customHeight="1">
      <c r="O591" s="6"/>
    </row>
    <row r="592" ht="12.75" customHeight="1">
      <c r="O592" s="6"/>
    </row>
    <row r="593" ht="12.75" customHeight="1">
      <c r="O593" s="6"/>
    </row>
    <row r="594" ht="12.75" customHeight="1">
      <c r="O594" s="6"/>
    </row>
    <row r="595" ht="12.75" customHeight="1">
      <c r="O595" s="6"/>
    </row>
    <row r="596" ht="12.75" customHeight="1">
      <c r="O596" s="6"/>
    </row>
    <row r="597" ht="12.75" customHeight="1">
      <c r="O597" s="6"/>
    </row>
    <row r="598" ht="12.75" customHeight="1">
      <c r="O598" s="6"/>
    </row>
    <row r="599" ht="12.75" customHeight="1">
      <c r="O599" s="6"/>
    </row>
    <row r="600" ht="12.75" customHeight="1">
      <c r="O600" s="6"/>
    </row>
    <row r="601" ht="12.75" customHeight="1">
      <c r="O601" s="6"/>
    </row>
    <row r="602" ht="12.75" customHeight="1">
      <c r="O602" s="6"/>
    </row>
    <row r="603" ht="12.75" customHeight="1">
      <c r="O603" s="6"/>
    </row>
    <row r="604" ht="12.75" customHeight="1">
      <c r="O604" s="6"/>
    </row>
    <row r="605" ht="12.75" customHeight="1">
      <c r="O605" s="6"/>
    </row>
    <row r="606" ht="12.75" customHeight="1">
      <c r="O606" s="6"/>
    </row>
    <row r="607" ht="12.75" customHeight="1">
      <c r="O607" s="6"/>
    </row>
    <row r="608" ht="12.75" customHeight="1">
      <c r="O608" s="6"/>
    </row>
    <row r="609" ht="12.75" customHeight="1">
      <c r="O609" s="6"/>
    </row>
    <row r="610" ht="12.75" customHeight="1">
      <c r="O610" s="6"/>
    </row>
    <row r="611" ht="12.75" customHeight="1">
      <c r="O611" s="6"/>
    </row>
    <row r="612" ht="12.75" customHeight="1">
      <c r="O612" s="6"/>
    </row>
    <row r="613" ht="12.75" customHeight="1">
      <c r="O613" s="6"/>
    </row>
    <row r="614" ht="12.75" customHeight="1">
      <c r="O614" s="6"/>
    </row>
    <row r="615" ht="12.75" customHeight="1">
      <c r="O615" s="6"/>
    </row>
    <row r="616" ht="12.75" customHeight="1">
      <c r="O616" s="6"/>
    </row>
    <row r="617" ht="12.75" customHeight="1">
      <c r="O617" s="6"/>
    </row>
    <row r="618" ht="12.75" customHeight="1">
      <c r="O618" s="6"/>
    </row>
    <row r="619" ht="12.75" customHeight="1">
      <c r="O619" s="6"/>
    </row>
    <row r="620" ht="12.75" customHeight="1">
      <c r="O620" s="6"/>
    </row>
    <row r="621" ht="12.75" customHeight="1">
      <c r="O621" s="6"/>
    </row>
    <row r="622" ht="12.75" customHeight="1">
      <c r="O622" s="6"/>
    </row>
    <row r="623" ht="12.75" customHeight="1">
      <c r="O623" s="6"/>
    </row>
    <row r="624" ht="12.75" customHeight="1">
      <c r="O624" s="6"/>
    </row>
    <row r="625" ht="12.75" customHeight="1">
      <c r="O625" s="6"/>
    </row>
    <row r="626" ht="12.75" customHeight="1">
      <c r="O626" s="6"/>
    </row>
    <row r="627" ht="12.75" customHeight="1">
      <c r="O627" s="6"/>
    </row>
    <row r="628" ht="12.75" customHeight="1">
      <c r="O628" s="6"/>
    </row>
    <row r="629" ht="12.75" customHeight="1">
      <c r="O629" s="6"/>
    </row>
    <row r="630" ht="12.75" customHeight="1">
      <c r="O630" s="6"/>
    </row>
    <row r="631" ht="12.75" customHeight="1">
      <c r="O631" s="6"/>
    </row>
    <row r="632" ht="12.75" customHeight="1">
      <c r="O632" s="6"/>
    </row>
    <row r="633" ht="12.75" customHeight="1">
      <c r="O633" s="6"/>
    </row>
    <row r="634" ht="12.75" customHeight="1">
      <c r="O634" s="6"/>
    </row>
    <row r="635" ht="12.75" customHeight="1">
      <c r="O635" s="6"/>
    </row>
    <row r="636" ht="12.75" customHeight="1">
      <c r="O636" s="6"/>
    </row>
    <row r="637" ht="12.75" customHeight="1">
      <c r="O637" s="6"/>
    </row>
    <row r="638" ht="12.75" customHeight="1">
      <c r="O638" s="6"/>
    </row>
    <row r="639" ht="12.75" customHeight="1">
      <c r="O639" s="6"/>
    </row>
    <row r="640" ht="12.75" customHeight="1">
      <c r="O640" s="6"/>
    </row>
    <row r="641" ht="12.75" customHeight="1">
      <c r="O641" s="6"/>
    </row>
    <row r="642" ht="12.75" customHeight="1">
      <c r="O642" s="6"/>
    </row>
    <row r="643" ht="12.75" customHeight="1">
      <c r="O643" s="6"/>
    </row>
    <row r="644" ht="12.75" customHeight="1">
      <c r="O644" s="6"/>
    </row>
    <row r="645" ht="12.75" customHeight="1">
      <c r="O645" s="6"/>
    </row>
    <row r="646" ht="12.75" customHeight="1">
      <c r="O646" s="6"/>
    </row>
    <row r="647" ht="12.75" customHeight="1">
      <c r="O647" s="6"/>
    </row>
    <row r="648" ht="12.75" customHeight="1">
      <c r="O648" s="6"/>
    </row>
    <row r="649" ht="12.75" customHeight="1">
      <c r="O649" s="6"/>
    </row>
    <row r="650" ht="12.75" customHeight="1">
      <c r="O650" s="6"/>
    </row>
    <row r="651" ht="12.75" customHeight="1">
      <c r="O651" s="6"/>
    </row>
    <row r="652" ht="12.75" customHeight="1">
      <c r="O652" s="6"/>
    </row>
    <row r="653" ht="12.75" customHeight="1">
      <c r="O653" s="6"/>
    </row>
    <row r="654" ht="12.75" customHeight="1">
      <c r="O654" s="6"/>
    </row>
    <row r="655" ht="12.75" customHeight="1">
      <c r="O655" s="6"/>
    </row>
    <row r="656" ht="12.75" customHeight="1">
      <c r="O656" s="6"/>
    </row>
    <row r="657" ht="12.75" customHeight="1">
      <c r="O657" s="6"/>
    </row>
    <row r="658" ht="12.75" customHeight="1">
      <c r="O658" s="6"/>
    </row>
    <row r="659" ht="12.75" customHeight="1">
      <c r="O659" s="6"/>
    </row>
    <row r="660" ht="12.75" customHeight="1">
      <c r="O660" s="6"/>
    </row>
    <row r="661" ht="12.75" customHeight="1">
      <c r="O661" s="6"/>
    </row>
    <row r="662" ht="12.75" customHeight="1">
      <c r="O662" s="6"/>
    </row>
    <row r="663" ht="12.75" customHeight="1">
      <c r="O663" s="6"/>
    </row>
    <row r="664" ht="12.75" customHeight="1">
      <c r="O664" s="6"/>
    </row>
    <row r="665" ht="12.75" customHeight="1">
      <c r="O665" s="6"/>
    </row>
    <row r="666" ht="12.75" customHeight="1">
      <c r="O666" s="6"/>
    </row>
    <row r="667" ht="12.75" customHeight="1">
      <c r="O667" s="6"/>
    </row>
    <row r="668" ht="12.75" customHeight="1">
      <c r="O668" s="6"/>
    </row>
    <row r="669" ht="12.75" customHeight="1">
      <c r="O669" s="6"/>
    </row>
    <row r="670" ht="12.75" customHeight="1">
      <c r="O670" s="6"/>
    </row>
    <row r="671" ht="12.75" customHeight="1">
      <c r="O671" s="6"/>
    </row>
    <row r="672" ht="12.75" customHeight="1">
      <c r="O672" s="6"/>
    </row>
    <row r="673" ht="12.75" customHeight="1">
      <c r="O673" s="6"/>
    </row>
    <row r="674" ht="12.75" customHeight="1">
      <c r="O674" s="6"/>
    </row>
    <row r="675" ht="12.75" customHeight="1">
      <c r="O675" s="6"/>
    </row>
    <row r="676" ht="12.75" customHeight="1">
      <c r="O676" s="6"/>
    </row>
    <row r="677" ht="12.75" customHeight="1">
      <c r="O677" s="6"/>
    </row>
    <row r="678" ht="12.75" customHeight="1">
      <c r="O678" s="6"/>
    </row>
    <row r="679" ht="12.75" customHeight="1">
      <c r="O679" s="6"/>
    </row>
    <row r="680" ht="12.75" customHeight="1">
      <c r="O680" s="6"/>
    </row>
    <row r="681" ht="12.75" customHeight="1">
      <c r="O681" s="6"/>
    </row>
    <row r="682" ht="12.75" customHeight="1">
      <c r="O682" s="6"/>
    </row>
    <row r="683" ht="12.75" customHeight="1">
      <c r="O683" s="6"/>
    </row>
    <row r="684" ht="12.75" customHeight="1">
      <c r="O684" s="6"/>
    </row>
    <row r="685" ht="12.75" customHeight="1">
      <c r="O685" s="6"/>
    </row>
    <row r="686" ht="12.75" customHeight="1">
      <c r="O686" s="6"/>
    </row>
    <row r="687" ht="12.75" customHeight="1">
      <c r="O687" s="6"/>
    </row>
    <row r="688" ht="12.75" customHeight="1">
      <c r="O688" s="6"/>
    </row>
    <row r="689" ht="12.75" customHeight="1">
      <c r="O689" s="6"/>
    </row>
    <row r="690" ht="12.75" customHeight="1">
      <c r="O690" s="6"/>
    </row>
    <row r="691" ht="12.75" customHeight="1">
      <c r="O691" s="6"/>
    </row>
    <row r="692" ht="12.75" customHeight="1">
      <c r="O692" s="6"/>
    </row>
    <row r="693" ht="12.75" customHeight="1">
      <c r="O693" s="6"/>
    </row>
    <row r="694" ht="12.75" customHeight="1">
      <c r="O694" s="6"/>
    </row>
    <row r="695" ht="12.75" customHeight="1">
      <c r="O695" s="6"/>
    </row>
    <row r="696" ht="12.75" customHeight="1">
      <c r="O696" s="6"/>
    </row>
    <row r="697" ht="12.75" customHeight="1">
      <c r="O697" s="6"/>
    </row>
    <row r="698" ht="12.75" customHeight="1">
      <c r="O698" s="6"/>
    </row>
    <row r="699" ht="12.75" customHeight="1">
      <c r="O699" s="6"/>
    </row>
    <row r="700" ht="12.75" customHeight="1">
      <c r="O700" s="6"/>
    </row>
    <row r="701" ht="12.75" customHeight="1">
      <c r="O701" s="6"/>
    </row>
    <row r="702" ht="12.75" customHeight="1">
      <c r="O702" s="6"/>
    </row>
    <row r="703" ht="12.75" customHeight="1">
      <c r="O703" s="6"/>
    </row>
    <row r="704" ht="12.75" customHeight="1">
      <c r="O704" s="6"/>
    </row>
    <row r="705" ht="12.75" customHeight="1">
      <c r="O705" s="6"/>
    </row>
    <row r="706" ht="12.75" customHeight="1">
      <c r="O706" s="6"/>
    </row>
    <row r="707" ht="12.75" customHeight="1">
      <c r="O707" s="6"/>
    </row>
    <row r="708" ht="12.75" customHeight="1">
      <c r="O708" s="6"/>
    </row>
    <row r="709" ht="12.75" customHeight="1">
      <c r="O709" s="6"/>
    </row>
    <row r="710" ht="12.75" customHeight="1">
      <c r="O710" s="6"/>
    </row>
    <row r="711" ht="12.75" customHeight="1">
      <c r="O711" s="6"/>
    </row>
    <row r="712" ht="12.75" customHeight="1">
      <c r="O712" s="6"/>
    </row>
    <row r="713" ht="12.75" customHeight="1">
      <c r="O713" s="6"/>
    </row>
    <row r="714" ht="12.75" customHeight="1">
      <c r="O714" s="6"/>
    </row>
    <row r="715" ht="12.75" customHeight="1">
      <c r="O715" s="6"/>
    </row>
    <row r="716" ht="12.75" customHeight="1">
      <c r="O716" s="6"/>
    </row>
    <row r="717" ht="12.75" customHeight="1">
      <c r="O717" s="6"/>
    </row>
    <row r="718" ht="12.75" customHeight="1">
      <c r="O718" s="6"/>
    </row>
    <row r="719" ht="12.75" customHeight="1">
      <c r="O719" s="6"/>
    </row>
    <row r="720" ht="12.75" customHeight="1">
      <c r="O720" s="6"/>
    </row>
    <row r="721" ht="12.75" customHeight="1">
      <c r="O721" s="6"/>
    </row>
    <row r="722" ht="12.75" customHeight="1">
      <c r="O722" s="6"/>
    </row>
    <row r="723" ht="12.75" customHeight="1">
      <c r="O723" s="6"/>
    </row>
    <row r="724" ht="12.75" customHeight="1">
      <c r="O724" s="6"/>
    </row>
    <row r="725" ht="12.75" customHeight="1">
      <c r="O725" s="6"/>
    </row>
    <row r="726" ht="12.75" customHeight="1">
      <c r="O726" s="6"/>
    </row>
    <row r="727" ht="12.75" customHeight="1">
      <c r="O727" s="6"/>
    </row>
    <row r="728" ht="12.75" customHeight="1">
      <c r="O728" s="6"/>
    </row>
    <row r="729" ht="12.75" customHeight="1">
      <c r="O729" s="6"/>
    </row>
    <row r="730" ht="12.75" customHeight="1">
      <c r="O730" s="6"/>
    </row>
    <row r="731" ht="12.75" customHeight="1">
      <c r="O731" s="6"/>
    </row>
    <row r="732" ht="12.75" customHeight="1">
      <c r="O732" s="6"/>
    </row>
    <row r="733" ht="12.75" customHeight="1">
      <c r="O733" s="6"/>
    </row>
    <row r="734" ht="12.75" customHeight="1">
      <c r="O734" s="6"/>
    </row>
    <row r="735" ht="12.75" customHeight="1">
      <c r="O735" s="6"/>
    </row>
    <row r="736" ht="12.75" customHeight="1">
      <c r="O736" s="6"/>
    </row>
    <row r="737" ht="12.75" customHeight="1">
      <c r="O737" s="6"/>
    </row>
    <row r="738" ht="12.75" customHeight="1">
      <c r="O738" s="6"/>
    </row>
    <row r="739" ht="12.75" customHeight="1">
      <c r="O739" s="6"/>
    </row>
    <row r="740" ht="12.75" customHeight="1">
      <c r="O740" s="6"/>
    </row>
    <row r="741" ht="12.75" customHeight="1">
      <c r="O741" s="6"/>
    </row>
    <row r="742" ht="12.75" customHeight="1">
      <c r="O742" s="6"/>
    </row>
    <row r="743" ht="12.75" customHeight="1">
      <c r="O743" s="6"/>
    </row>
    <row r="744" ht="12.75" customHeight="1">
      <c r="O744" s="6"/>
    </row>
    <row r="745" ht="12.75" customHeight="1">
      <c r="O745" s="6"/>
    </row>
    <row r="746" ht="12.75" customHeight="1">
      <c r="O746" s="6"/>
    </row>
    <row r="747" ht="12.75" customHeight="1">
      <c r="O747" s="6"/>
    </row>
    <row r="748" ht="12.75" customHeight="1">
      <c r="O748" s="6"/>
    </row>
    <row r="749" ht="12.75" customHeight="1">
      <c r="O749" s="6"/>
    </row>
    <row r="750" ht="12.75" customHeight="1">
      <c r="O750" s="6"/>
    </row>
    <row r="751" ht="12.75" customHeight="1">
      <c r="O751" s="6"/>
    </row>
    <row r="752" ht="12.75" customHeight="1">
      <c r="O752" s="6"/>
    </row>
    <row r="753" ht="12.75" customHeight="1">
      <c r="O753" s="6"/>
    </row>
    <row r="754" ht="12.75" customHeight="1">
      <c r="O754" s="6"/>
    </row>
    <row r="755" ht="12.75" customHeight="1">
      <c r="O755" s="6"/>
    </row>
    <row r="756" ht="12.75" customHeight="1">
      <c r="O756" s="6"/>
    </row>
    <row r="757" ht="12.75" customHeight="1">
      <c r="O757" s="6"/>
    </row>
    <row r="758" ht="12.75" customHeight="1">
      <c r="O758" s="6"/>
    </row>
    <row r="759" ht="12.75" customHeight="1">
      <c r="O759" s="6"/>
    </row>
    <row r="760" ht="12.75" customHeight="1">
      <c r="O760" s="6"/>
    </row>
    <row r="761" ht="12.75" customHeight="1">
      <c r="O761" s="6"/>
    </row>
    <row r="762" ht="12.75" customHeight="1">
      <c r="O762" s="6"/>
    </row>
    <row r="763" ht="12.75" customHeight="1">
      <c r="O763" s="6"/>
    </row>
    <row r="764" ht="12.75" customHeight="1">
      <c r="O764" s="6"/>
    </row>
    <row r="765" ht="12.75" customHeight="1">
      <c r="O765" s="6"/>
    </row>
    <row r="766" ht="12.75" customHeight="1">
      <c r="O766" s="6"/>
    </row>
    <row r="767" ht="12.75" customHeight="1">
      <c r="O767" s="6"/>
    </row>
    <row r="768" ht="12.75" customHeight="1">
      <c r="O768" s="6"/>
    </row>
    <row r="769" ht="12.75" customHeight="1">
      <c r="O769" s="6"/>
    </row>
    <row r="770" ht="12.75" customHeight="1">
      <c r="O770" s="6"/>
    </row>
    <row r="771" ht="12.75" customHeight="1">
      <c r="O771" s="6"/>
    </row>
    <row r="772" ht="12.75" customHeight="1">
      <c r="O772" s="6"/>
    </row>
    <row r="773" ht="12.75" customHeight="1">
      <c r="O773" s="6"/>
    </row>
    <row r="774" ht="12.75" customHeight="1">
      <c r="O774" s="6"/>
    </row>
    <row r="775" ht="12.75" customHeight="1">
      <c r="O775" s="6"/>
    </row>
    <row r="776" ht="12.75" customHeight="1">
      <c r="O776" s="6"/>
    </row>
    <row r="777" ht="12.75" customHeight="1">
      <c r="O777" s="6"/>
    </row>
    <row r="778" ht="12.75" customHeight="1">
      <c r="O778" s="6"/>
    </row>
    <row r="779" ht="12.75" customHeight="1">
      <c r="O779" s="6"/>
    </row>
    <row r="780" ht="12.75" customHeight="1">
      <c r="O780" s="6"/>
    </row>
    <row r="781" ht="12.75" customHeight="1">
      <c r="O781" s="6"/>
    </row>
    <row r="782" ht="12.75" customHeight="1">
      <c r="O782" s="6"/>
    </row>
    <row r="783" ht="12.75" customHeight="1">
      <c r="O783" s="6"/>
    </row>
    <row r="784" ht="12.75" customHeight="1">
      <c r="O784" s="6"/>
    </row>
    <row r="785" ht="12.75" customHeight="1">
      <c r="O785" s="6"/>
    </row>
    <row r="786" ht="12.75" customHeight="1">
      <c r="O786" s="6"/>
    </row>
    <row r="787" ht="12.75" customHeight="1">
      <c r="O787" s="6"/>
    </row>
    <row r="788" ht="12.75" customHeight="1">
      <c r="O788" s="6"/>
    </row>
    <row r="789" ht="12.75" customHeight="1">
      <c r="O789" s="6"/>
    </row>
    <row r="790" ht="12.75" customHeight="1">
      <c r="O790" s="6"/>
    </row>
    <row r="791" ht="12.75" customHeight="1">
      <c r="O791" s="6"/>
    </row>
    <row r="792" ht="12.75" customHeight="1">
      <c r="O792" s="6"/>
    </row>
    <row r="793" ht="12.75" customHeight="1">
      <c r="O793" s="6"/>
    </row>
    <row r="794" ht="12.75" customHeight="1">
      <c r="O794" s="6"/>
    </row>
    <row r="795" ht="12.75" customHeight="1">
      <c r="O795" s="6"/>
    </row>
    <row r="796" ht="12.75" customHeight="1">
      <c r="O796" s="6"/>
    </row>
    <row r="797" ht="12.75" customHeight="1">
      <c r="O797" s="6"/>
    </row>
    <row r="798" ht="12.75" customHeight="1">
      <c r="O798" s="6"/>
    </row>
    <row r="799" ht="12.75" customHeight="1">
      <c r="O799" s="6"/>
    </row>
    <row r="800" ht="12.75" customHeight="1">
      <c r="O800" s="6"/>
    </row>
    <row r="801" ht="12.75" customHeight="1">
      <c r="O801" s="6"/>
    </row>
    <row r="802" ht="12.75" customHeight="1">
      <c r="O802" s="6"/>
    </row>
    <row r="803" ht="12.75" customHeight="1">
      <c r="O803" s="6"/>
    </row>
    <row r="804" ht="12.75" customHeight="1">
      <c r="O804" s="6"/>
    </row>
    <row r="805" ht="12.75" customHeight="1">
      <c r="O805" s="6"/>
    </row>
    <row r="806" ht="12.75" customHeight="1">
      <c r="O806" s="6"/>
    </row>
    <row r="807" ht="12.75" customHeight="1">
      <c r="O807" s="6"/>
    </row>
    <row r="808" ht="12.75" customHeight="1">
      <c r="O808" s="6"/>
    </row>
    <row r="809" ht="12.75" customHeight="1">
      <c r="O809" s="6"/>
    </row>
    <row r="810" ht="12.75" customHeight="1">
      <c r="O810" s="6"/>
    </row>
    <row r="811" ht="12.75" customHeight="1">
      <c r="O811" s="6"/>
    </row>
    <row r="812" ht="12.75" customHeight="1">
      <c r="O812" s="6"/>
    </row>
    <row r="813" ht="12.75" customHeight="1">
      <c r="O813" s="6"/>
    </row>
    <row r="814" ht="12.75" customHeight="1">
      <c r="O814" s="6"/>
    </row>
    <row r="815" ht="12.75" customHeight="1">
      <c r="O815" s="6"/>
    </row>
    <row r="816" ht="12.75" customHeight="1">
      <c r="O816" s="6"/>
    </row>
    <row r="817" ht="12.75" customHeight="1">
      <c r="O817" s="6"/>
    </row>
    <row r="818" ht="12.75" customHeight="1">
      <c r="O818" s="6"/>
    </row>
    <row r="819" ht="12.75" customHeight="1">
      <c r="O819" s="6"/>
    </row>
    <row r="820" ht="12.75" customHeight="1">
      <c r="O820" s="6"/>
    </row>
    <row r="821" ht="12.75" customHeight="1">
      <c r="O821" s="6"/>
    </row>
    <row r="822" ht="12.75" customHeight="1">
      <c r="O822" s="6"/>
    </row>
    <row r="823" ht="12.75" customHeight="1">
      <c r="O823" s="6"/>
    </row>
    <row r="824" ht="12.75" customHeight="1">
      <c r="O824" s="6"/>
    </row>
    <row r="825" ht="12.75" customHeight="1">
      <c r="O825" s="6"/>
    </row>
    <row r="826" ht="12.75" customHeight="1">
      <c r="O826" s="6"/>
    </row>
    <row r="827" ht="12.75" customHeight="1">
      <c r="O827" s="6"/>
    </row>
    <row r="828" ht="12.75" customHeight="1">
      <c r="O828" s="6"/>
    </row>
    <row r="829" ht="12.75" customHeight="1">
      <c r="O829" s="6"/>
    </row>
    <row r="830" ht="12.75" customHeight="1">
      <c r="O830" s="6"/>
    </row>
    <row r="831" ht="12.75" customHeight="1">
      <c r="O831" s="6"/>
    </row>
    <row r="832" ht="12.75" customHeight="1">
      <c r="O832" s="6"/>
    </row>
    <row r="833" ht="12.75" customHeight="1">
      <c r="O833" s="6"/>
    </row>
    <row r="834" ht="12.75" customHeight="1">
      <c r="O834" s="6"/>
    </row>
    <row r="835" ht="12.75" customHeight="1">
      <c r="O835" s="6"/>
    </row>
    <row r="836" ht="12.75" customHeight="1">
      <c r="O836" s="6"/>
    </row>
    <row r="837" ht="12.75" customHeight="1">
      <c r="O837" s="6"/>
    </row>
    <row r="838" ht="12.75" customHeight="1">
      <c r="O838" s="6"/>
    </row>
    <row r="839" ht="12.75" customHeight="1">
      <c r="O839" s="6"/>
    </row>
    <row r="840" ht="12.75" customHeight="1">
      <c r="O840" s="6"/>
    </row>
    <row r="841" ht="12.75" customHeight="1">
      <c r="O841" s="6"/>
    </row>
    <row r="842" ht="12.75" customHeight="1">
      <c r="O842" s="6"/>
    </row>
    <row r="843" ht="12.75" customHeight="1">
      <c r="O843" s="6"/>
    </row>
    <row r="844" ht="12.75" customHeight="1">
      <c r="O844" s="6"/>
    </row>
    <row r="845" ht="12.75" customHeight="1">
      <c r="O845" s="6"/>
    </row>
    <row r="846" ht="12.75" customHeight="1">
      <c r="O846" s="6"/>
    </row>
    <row r="847" ht="12.75" customHeight="1">
      <c r="O847" s="6"/>
    </row>
    <row r="848" ht="12.75" customHeight="1">
      <c r="O848" s="6"/>
    </row>
    <row r="849" ht="12.75" customHeight="1">
      <c r="O849" s="6"/>
    </row>
    <row r="850" ht="12.75" customHeight="1">
      <c r="O850" s="6"/>
    </row>
    <row r="851" ht="12.75" customHeight="1">
      <c r="O851" s="6"/>
    </row>
    <row r="852" ht="12.75" customHeight="1">
      <c r="O852" s="6"/>
    </row>
    <row r="853" ht="12.75" customHeight="1">
      <c r="O853" s="6"/>
    </row>
    <row r="854" ht="12.75" customHeight="1">
      <c r="O854" s="6"/>
    </row>
    <row r="855" ht="12.75" customHeight="1">
      <c r="O855" s="6"/>
    </row>
    <row r="856" ht="12.75" customHeight="1">
      <c r="O856" s="6"/>
    </row>
    <row r="857" ht="12.75" customHeight="1">
      <c r="O857" s="6"/>
    </row>
    <row r="858" ht="12.75" customHeight="1">
      <c r="O858" s="6"/>
    </row>
    <row r="859" ht="12.75" customHeight="1">
      <c r="O859" s="6"/>
    </row>
    <row r="860" ht="12.75" customHeight="1">
      <c r="O860" s="6"/>
    </row>
    <row r="861" ht="12.75" customHeight="1">
      <c r="O861" s="6"/>
    </row>
    <row r="862" ht="12.75" customHeight="1">
      <c r="O862" s="6"/>
    </row>
    <row r="863" ht="12.75" customHeight="1">
      <c r="O863" s="6"/>
    </row>
    <row r="864" ht="12.75" customHeight="1">
      <c r="O864" s="6"/>
    </row>
    <row r="865" ht="12.75" customHeight="1">
      <c r="O865" s="6"/>
    </row>
    <row r="866" ht="12.75" customHeight="1">
      <c r="O866" s="6"/>
    </row>
    <row r="867" ht="12.75" customHeight="1">
      <c r="O867" s="6"/>
    </row>
    <row r="868" ht="12.75" customHeight="1">
      <c r="O868" s="6"/>
    </row>
    <row r="869" ht="12.75" customHeight="1">
      <c r="O869" s="6"/>
    </row>
    <row r="870" ht="12.75" customHeight="1">
      <c r="O870" s="6"/>
    </row>
    <row r="871" ht="12.75" customHeight="1">
      <c r="O871" s="6"/>
    </row>
    <row r="872" ht="12.75" customHeight="1">
      <c r="O872" s="6"/>
    </row>
    <row r="873" ht="12.75" customHeight="1">
      <c r="O873" s="6"/>
    </row>
    <row r="874" ht="12.75" customHeight="1">
      <c r="O874" s="6"/>
    </row>
    <row r="875" ht="12.75" customHeight="1">
      <c r="O875" s="6"/>
    </row>
    <row r="876" ht="12.75" customHeight="1">
      <c r="O876" s="6"/>
    </row>
    <row r="877" ht="12.75" customHeight="1">
      <c r="O877" s="6"/>
    </row>
    <row r="878" ht="12.75" customHeight="1">
      <c r="O878" s="6"/>
    </row>
    <row r="879" ht="12.75" customHeight="1">
      <c r="O879" s="6"/>
    </row>
    <row r="880" ht="12.75" customHeight="1">
      <c r="O880" s="6"/>
    </row>
    <row r="881" ht="12.75" customHeight="1">
      <c r="O881" s="6"/>
    </row>
    <row r="882" ht="12.75" customHeight="1">
      <c r="O882" s="6"/>
    </row>
    <row r="883" ht="12.75" customHeight="1">
      <c r="O883" s="6"/>
    </row>
    <row r="884" ht="12.75" customHeight="1">
      <c r="O884" s="6"/>
    </row>
    <row r="885" ht="12.75" customHeight="1">
      <c r="O885" s="6"/>
    </row>
    <row r="886" ht="12.75" customHeight="1">
      <c r="O886" s="6"/>
    </row>
    <row r="887" ht="12.75" customHeight="1">
      <c r="O887" s="6"/>
    </row>
    <row r="888" ht="12.75" customHeight="1">
      <c r="O888" s="6"/>
    </row>
    <row r="889" ht="12.75" customHeight="1">
      <c r="O889" s="6"/>
    </row>
    <row r="890" ht="12.75" customHeight="1">
      <c r="O890" s="6"/>
    </row>
    <row r="891" ht="12.75" customHeight="1">
      <c r="O891" s="6"/>
    </row>
    <row r="892" ht="12.75" customHeight="1">
      <c r="O892" s="6"/>
    </row>
    <row r="893" ht="12.75" customHeight="1">
      <c r="O893" s="6"/>
    </row>
    <row r="894" ht="12.75" customHeight="1">
      <c r="O894" s="6"/>
    </row>
    <row r="895" ht="12.75" customHeight="1">
      <c r="O895" s="6"/>
    </row>
    <row r="896" ht="12.75" customHeight="1">
      <c r="O896" s="6"/>
    </row>
    <row r="897" ht="12.75" customHeight="1">
      <c r="O897" s="6"/>
    </row>
    <row r="898" ht="12.75" customHeight="1">
      <c r="O898" s="6"/>
    </row>
    <row r="899" ht="12.75" customHeight="1">
      <c r="O899" s="6"/>
    </row>
    <row r="900" ht="12.75" customHeight="1">
      <c r="O900" s="6"/>
    </row>
    <row r="901" ht="12.75" customHeight="1">
      <c r="O901" s="6"/>
    </row>
    <row r="902" ht="12.75" customHeight="1">
      <c r="O902" s="6"/>
    </row>
    <row r="903" ht="12.75" customHeight="1">
      <c r="O903" s="6"/>
    </row>
    <row r="904" ht="12.75" customHeight="1">
      <c r="O904" s="6"/>
    </row>
    <row r="905" ht="12.75" customHeight="1">
      <c r="O905" s="6"/>
    </row>
    <row r="906" ht="12.75" customHeight="1">
      <c r="O906" s="6"/>
    </row>
    <row r="907" ht="12.75" customHeight="1">
      <c r="O907" s="6"/>
    </row>
    <row r="908" ht="12.75" customHeight="1">
      <c r="O908" s="6"/>
    </row>
    <row r="909" ht="12.75" customHeight="1">
      <c r="O909" s="6"/>
    </row>
    <row r="910" ht="12.75" customHeight="1">
      <c r="O910" s="6"/>
    </row>
    <row r="911" ht="12.75" customHeight="1">
      <c r="O911" s="6"/>
    </row>
    <row r="912" ht="12.75" customHeight="1">
      <c r="O912" s="6"/>
    </row>
    <row r="913" ht="12.75" customHeight="1">
      <c r="O913" s="6"/>
    </row>
    <row r="914" ht="12.75" customHeight="1">
      <c r="O914" s="6"/>
    </row>
    <row r="915" ht="12.75" customHeight="1">
      <c r="O915" s="6"/>
    </row>
    <row r="916" ht="12.75" customHeight="1">
      <c r="O916" s="6"/>
    </row>
    <row r="917" ht="12.75" customHeight="1">
      <c r="O917" s="6"/>
    </row>
    <row r="918" ht="12.75" customHeight="1">
      <c r="O918" s="6"/>
    </row>
    <row r="919" ht="12.75" customHeight="1">
      <c r="O919" s="6"/>
    </row>
    <row r="920" ht="12.75" customHeight="1">
      <c r="O920" s="6"/>
    </row>
    <row r="921" ht="12.75" customHeight="1">
      <c r="O921" s="6"/>
    </row>
    <row r="922" ht="12.75" customHeight="1">
      <c r="O922" s="6"/>
    </row>
    <row r="923" ht="12.75" customHeight="1">
      <c r="O923" s="6"/>
    </row>
    <row r="924" ht="12.75" customHeight="1">
      <c r="O924" s="6"/>
    </row>
    <row r="925" ht="12.75" customHeight="1">
      <c r="O925" s="6"/>
    </row>
    <row r="926" ht="12.75" customHeight="1">
      <c r="O926" s="6"/>
    </row>
    <row r="927" ht="12.75" customHeight="1">
      <c r="O927" s="6"/>
    </row>
    <row r="928" ht="12.75" customHeight="1">
      <c r="O928" s="6"/>
    </row>
    <row r="929" ht="12.75" customHeight="1">
      <c r="O929" s="6"/>
    </row>
    <row r="930" ht="12.75" customHeight="1">
      <c r="O930" s="6"/>
    </row>
    <row r="931" ht="12.75" customHeight="1">
      <c r="O931" s="6"/>
    </row>
    <row r="932" ht="12.75" customHeight="1">
      <c r="O932" s="6"/>
    </row>
    <row r="933" ht="12.75" customHeight="1">
      <c r="O933" s="6"/>
    </row>
    <row r="934" ht="12.75" customHeight="1">
      <c r="O934" s="6"/>
    </row>
    <row r="935" ht="12.75" customHeight="1">
      <c r="O935" s="6"/>
    </row>
    <row r="936" ht="12.75" customHeight="1">
      <c r="O936" s="6"/>
    </row>
    <row r="937" ht="12.75" customHeight="1">
      <c r="O937" s="6"/>
    </row>
    <row r="938" ht="12.75" customHeight="1">
      <c r="O938" s="6"/>
    </row>
    <row r="939" ht="12.75" customHeight="1">
      <c r="O939" s="6"/>
    </row>
    <row r="940" ht="12.75" customHeight="1">
      <c r="O940" s="6"/>
    </row>
    <row r="941" ht="12.75" customHeight="1">
      <c r="O941" s="6"/>
    </row>
    <row r="942" ht="12.75" customHeight="1">
      <c r="O942" s="6"/>
    </row>
    <row r="943" ht="12.75" customHeight="1">
      <c r="O943" s="6"/>
    </row>
    <row r="944" ht="12.75" customHeight="1">
      <c r="O944" s="6"/>
    </row>
    <row r="945" ht="12.75" customHeight="1">
      <c r="O945" s="6"/>
    </row>
    <row r="946" ht="12.75" customHeight="1">
      <c r="O946" s="6"/>
    </row>
    <row r="947" ht="12.75" customHeight="1">
      <c r="O947" s="6"/>
    </row>
    <row r="948" ht="12.75" customHeight="1">
      <c r="O948" s="6"/>
    </row>
    <row r="949" ht="12.75" customHeight="1">
      <c r="O949" s="6"/>
    </row>
    <row r="950" ht="12.75" customHeight="1">
      <c r="O950" s="6"/>
    </row>
    <row r="951" ht="12.75" customHeight="1">
      <c r="O951" s="6"/>
    </row>
    <row r="952" ht="12.75" customHeight="1">
      <c r="O952" s="6"/>
    </row>
    <row r="953" ht="12.75" customHeight="1">
      <c r="O953" s="6"/>
    </row>
    <row r="954" ht="12.75" customHeight="1">
      <c r="O954" s="6"/>
    </row>
    <row r="955" ht="12.75" customHeight="1">
      <c r="O955" s="6"/>
    </row>
    <row r="956" ht="12.75" customHeight="1">
      <c r="O956" s="6"/>
    </row>
    <row r="957" ht="12.75" customHeight="1">
      <c r="O957" s="6"/>
    </row>
    <row r="958" ht="12.75" customHeight="1">
      <c r="O958" s="6"/>
    </row>
    <row r="959" ht="12.75" customHeight="1">
      <c r="O959" s="6"/>
    </row>
    <row r="960" ht="12.75" customHeight="1">
      <c r="O960" s="6"/>
    </row>
    <row r="961" ht="12.75" customHeight="1">
      <c r="O961" s="6"/>
    </row>
    <row r="962" ht="12.75" customHeight="1">
      <c r="O962" s="6"/>
    </row>
    <row r="963" ht="12.75" customHeight="1">
      <c r="O963" s="6"/>
    </row>
    <row r="964" ht="12.75" customHeight="1">
      <c r="O964" s="6"/>
    </row>
    <row r="965" ht="12.75" customHeight="1">
      <c r="O965" s="6"/>
    </row>
    <row r="966" ht="12.75" customHeight="1">
      <c r="O966" s="6"/>
    </row>
    <row r="967" ht="12.75" customHeight="1">
      <c r="O967" s="6"/>
    </row>
    <row r="968" ht="12.75" customHeight="1">
      <c r="O968" s="6"/>
    </row>
    <row r="969" ht="12.75" customHeight="1">
      <c r="O969" s="6"/>
    </row>
    <row r="970" ht="12.75" customHeight="1">
      <c r="O970" s="6"/>
    </row>
    <row r="971" ht="12.75" customHeight="1">
      <c r="O971" s="6"/>
    </row>
    <row r="972" ht="12.75" customHeight="1">
      <c r="O972" s="6"/>
    </row>
    <row r="973" ht="12.75" customHeight="1">
      <c r="O973" s="6"/>
    </row>
    <row r="974" ht="12.75" customHeight="1">
      <c r="O974" s="6"/>
    </row>
    <row r="975" ht="12.75" customHeight="1">
      <c r="O975" s="6"/>
    </row>
    <row r="976" ht="12.75" customHeight="1">
      <c r="O976" s="6"/>
    </row>
    <row r="977" ht="12.75" customHeight="1">
      <c r="O977" s="6"/>
    </row>
    <row r="978" ht="12.75" customHeight="1">
      <c r="O978" s="6"/>
    </row>
    <row r="979" ht="12.75" customHeight="1">
      <c r="O979" s="6"/>
    </row>
    <row r="980" ht="12.75" customHeight="1">
      <c r="O980" s="6"/>
    </row>
    <row r="981" ht="12.75" customHeight="1">
      <c r="O981" s="6"/>
    </row>
    <row r="982" ht="12.75" customHeight="1">
      <c r="O982" s="6"/>
    </row>
    <row r="983" ht="12.75" customHeight="1">
      <c r="O983" s="6"/>
    </row>
    <row r="984" ht="12.75" customHeight="1">
      <c r="O984" s="6"/>
    </row>
    <row r="985" ht="12.75" customHeight="1">
      <c r="O985" s="6"/>
    </row>
    <row r="986" ht="12.75" customHeight="1">
      <c r="O986" s="6"/>
    </row>
    <row r="987" ht="12.75" customHeight="1">
      <c r="O987" s="6"/>
    </row>
    <row r="988" ht="12.75" customHeight="1">
      <c r="O988" s="6"/>
    </row>
    <row r="989" ht="12.75" customHeight="1">
      <c r="O989" s="6"/>
    </row>
    <row r="990" ht="12.75" customHeight="1">
      <c r="O990" s="6"/>
    </row>
    <row r="991" ht="12.75" customHeight="1">
      <c r="O991" s="6"/>
    </row>
    <row r="992" ht="12.75" customHeight="1">
      <c r="O992" s="6"/>
    </row>
    <row r="993" ht="12.75" customHeight="1">
      <c r="O993" s="6"/>
    </row>
    <row r="994" ht="12.75" customHeight="1">
      <c r="O994" s="6"/>
    </row>
    <row r="995" ht="12.75" customHeight="1">
      <c r="O995" s="6"/>
    </row>
    <row r="996" ht="12.75" customHeight="1">
      <c r="O996" s="6"/>
    </row>
    <row r="997" ht="12.75" customHeight="1">
      <c r="O997" s="6"/>
    </row>
    <row r="998" ht="12.75" customHeight="1">
      <c r="O998" s="6"/>
    </row>
    <row r="999" ht="12.75" customHeight="1">
      <c r="O999" s="6"/>
    </row>
    <row r="1000" ht="12.75" customHeight="1">
      <c r="O1000" s="6"/>
    </row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7.29"/>
    <col customWidth="1" min="2" max="2" width="15.86"/>
    <col customWidth="1" min="3" max="3" width="13.0"/>
    <col customWidth="1" min="4" max="4" width="13.14"/>
    <col customWidth="1" min="5" max="5" width="8.14"/>
    <col customWidth="1" min="6" max="6" width="7.29"/>
    <col customWidth="1" min="7" max="16" width="11.43"/>
    <col customWidth="1" min="17" max="26" width="10.0"/>
  </cols>
  <sheetData>
    <row r="1" ht="18.75" customHeight="1">
      <c r="A1" s="5" t="str">
        <f>'CptResu an1'!A1</f>
        <v>Projet XXXXX</v>
      </c>
      <c r="B1" s="2" t="s">
        <v>69</v>
      </c>
      <c r="D1" s="3"/>
      <c r="E1" s="4"/>
    </row>
    <row r="2" ht="15.75" customHeight="1">
      <c r="A2" s="217">
        <f>'Plan Financement'!A2</f>
        <v>43111</v>
      </c>
      <c r="B2" s="219" t="s">
        <v>70</v>
      </c>
      <c r="C2" s="221" t="s">
        <v>71</v>
      </c>
      <c r="D2" s="223" t="s">
        <v>72</v>
      </c>
    </row>
    <row r="3" ht="16.5" customHeight="1">
      <c r="A3" s="226" t="s">
        <v>6</v>
      </c>
      <c r="B3" s="231">
        <v>2005.0</v>
      </c>
      <c r="C3" s="234">
        <v>2006.0</v>
      </c>
      <c r="D3" s="236">
        <v>2007.0</v>
      </c>
    </row>
    <row r="4" ht="12.75" customHeight="1">
      <c r="A4" s="19" t="str">
        <f>'CptResu an1'!A5</f>
        <v>AAA</v>
      </c>
      <c r="B4" s="22">
        <f>'CptResu an1'!N5</f>
        <v>400</v>
      </c>
      <c r="C4" s="242">
        <f>'CptResu an2'!N5</f>
        <v>520</v>
      </c>
      <c r="D4" s="244">
        <f>'CptResu an3'!N5</f>
        <v>324</v>
      </c>
    </row>
    <row r="5" ht="12.75" customHeight="1">
      <c r="A5" s="19" t="str">
        <f>'CptResu an1'!A6</f>
        <v>BBB</v>
      </c>
      <c r="B5" s="106">
        <f>'CptResu an1'!N6</f>
        <v>400</v>
      </c>
      <c r="C5" s="203">
        <f>'CptResu an2'!N6</f>
        <v>520</v>
      </c>
      <c r="D5" s="205">
        <f>'CptResu an3'!N6</f>
        <v>468</v>
      </c>
    </row>
    <row r="6" ht="12.75" customHeight="1">
      <c r="A6" s="19" t="str">
        <f>'CptResu an1'!A7</f>
        <v>CCC</v>
      </c>
      <c r="B6" s="35">
        <f>'CptResu an1'!N7</f>
        <v>100</v>
      </c>
      <c r="C6" s="203">
        <f>'CptResu an2'!N7</f>
        <v>130</v>
      </c>
      <c r="D6" s="107">
        <f>'CptResu an3'!N7</f>
        <v>576</v>
      </c>
    </row>
    <row r="7" ht="13.5" customHeight="1">
      <c r="A7" s="255" t="str">
        <f>'CptResu an1'!A8</f>
        <v>DDD</v>
      </c>
      <c r="B7" s="40">
        <f>'CptResu an1'!N8</f>
        <v>100</v>
      </c>
      <c r="C7" s="91">
        <f>'CptResu an2'!N8</f>
        <v>130</v>
      </c>
      <c r="D7" s="258">
        <f>'CptResu an3'!N8</f>
        <v>432</v>
      </c>
    </row>
    <row r="8" ht="14.25" customHeight="1">
      <c r="A8" s="19" t="str">
        <f>'CptResu an1'!A9</f>
        <v>Total Activité</v>
      </c>
      <c r="B8" s="263">
        <f>'CptResu an1'!N9</f>
        <v>1000</v>
      </c>
      <c r="C8" s="265">
        <f>'CptResu an2'!N9</f>
        <v>1300</v>
      </c>
      <c r="D8" s="267">
        <f>'CptResu an3'!N9</f>
        <v>1800</v>
      </c>
    </row>
    <row r="9" ht="13.5" customHeight="1">
      <c r="A9" s="19" t="str">
        <f>'CptResu an1'!A10</f>
        <v>Production stockée </v>
      </c>
      <c r="B9" s="263">
        <f>'CptResu an1'!N10</f>
        <v>7.84</v>
      </c>
      <c r="C9" s="265">
        <f>'CptResu an2'!N10</f>
        <v>2.341818182</v>
      </c>
      <c r="D9" s="267">
        <f>'CptResu an3'!N10</f>
        <v>3.869090909</v>
      </c>
    </row>
    <row r="10" ht="13.5" customHeight="1">
      <c r="A10" s="19" t="str">
        <f>'CptResu an1'!A11</f>
        <v>Total produits </v>
      </c>
      <c r="B10" s="263">
        <f>'CptResu an1'!N11</f>
        <v>1007.84</v>
      </c>
      <c r="C10" s="265">
        <f>'CptResu an2'!N11</f>
        <v>1302.341818</v>
      </c>
      <c r="D10" s="267">
        <f>'CptResu an3'!N11</f>
        <v>1803.869091</v>
      </c>
    </row>
    <row r="11" ht="13.5" customHeight="1">
      <c r="A11" s="170" t="s">
        <v>16</v>
      </c>
      <c r="B11" s="272"/>
      <c r="C11" s="273"/>
      <c r="D11" s="274"/>
      <c r="E11" s="58"/>
    </row>
    <row r="12" ht="12.75" customHeight="1">
      <c r="A12" s="277"/>
      <c r="B12" s="281"/>
      <c r="C12" s="284"/>
      <c r="D12" s="285"/>
    </row>
    <row r="13" ht="12.75" customHeight="1">
      <c r="A13" s="86" t="str">
        <f>'CptResu an1'!A14</f>
        <v>Salaires bruts et primes</v>
      </c>
      <c r="B13" s="106">
        <f>'CptResu an1'!N14</f>
        <v>120</v>
      </c>
      <c r="C13" s="203">
        <f>'CptResu an2'!N14</f>
        <v>170</v>
      </c>
      <c r="D13" s="205">
        <f>'CptResu an3'!N14</f>
        <v>240</v>
      </c>
    </row>
    <row r="14" ht="13.5" customHeight="1">
      <c r="A14" s="86" t="str">
        <f>'CptResu an1'!A15</f>
        <v>Charges sur salaires </v>
      </c>
      <c r="B14" s="291">
        <f>'CptResu an1'!N15</f>
        <v>54</v>
      </c>
      <c r="C14" s="90">
        <f>'CptResu an2'!N15</f>
        <v>76.5</v>
      </c>
      <c r="D14" s="294">
        <f>'CptResu an3'!N15</f>
        <v>108</v>
      </c>
    </row>
    <row r="15" ht="13.5" customHeight="1">
      <c r="A15" s="96" t="s">
        <v>85</v>
      </c>
      <c r="B15" s="296">
        <f>'CptResu an1'!N16</f>
        <v>174</v>
      </c>
      <c r="C15" s="298">
        <f>'CptResu an2'!N16</f>
        <v>246.5</v>
      </c>
      <c r="D15" s="300">
        <f>'CptResu an3'!N16</f>
        <v>348</v>
      </c>
    </row>
    <row r="16" ht="12.75" customHeight="1">
      <c r="A16" s="20" t="str">
        <f>'CptResu an1'!A18</f>
        <v>Total déplacement lié à la Production</v>
      </c>
      <c r="B16" s="190">
        <f>'CptResu an1'!N18</f>
        <v>24</v>
      </c>
      <c r="C16" s="302" t="str">
        <f>'CptResu an2'!N17</f>
        <v/>
      </c>
      <c r="D16" s="307" t="str">
        <f>'CptResu an3'!N17</f>
        <v/>
      </c>
    </row>
    <row r="17" ht="12.75" customHeight="1">
      <c r="A17" s="20" t="str">
        <f>'CptResu an1'!A19</f>
        <v>Sous traitance</v>
      </c>
      <c r="B17" s="106">
        <f>'CptResu an1'!N19</f>
        <v>80</v>
      </c>
      <c r="C17" s="203">
        <f>'CptResu an2'!N19</f>
        <v>104</v>
      </c>
      <c r="D17" s="205">
        <f>'CptResu an3'!N19</f>
        <v>144</v>
      </c>
    </row>
    <row r="18" ht="12.75" customHeight="1">
      <c r="A18" s="20" t="str">
        <f>'CptResu an1'!A20</f>
        <v>Achats consommés matières</v>
      </c>
      <c r="B18" s="106">
        <f>'CptResu an1'!N20</f>
        <v>100</v>
      </c>
      <c r="C18" s="203">
        <f>'CptResu an2'!N20</f>
        <v>130</v>
      </c>
      <c r="D18" s="205">
        <f>'CptResu an3'!N20</f>
        <v>180</v>
      </c>
    </row>
    <row r="19" ht="13.5" customHeight="1">
      <c r="A19" s="179" t="str">
        <f>'CptResu an1'!A21</f>
        <v>Achats consommés produits finis</v>
      </c>
      <c r="B19" s="291">
        <f>'CptResu an1'!N21</f>
        <v>100</v>
      </c>
      <c r="C19" s="90">
        <f>'CptResu an2'!N21</f>
        <v>130</v>
      </c>
      <c r="D19" s="294">
        <f>'CptResu an3'!N21</f>
        <v>180</v>
      </c>
    </row>
    <row r="20" ht="13.5" customHeight="1">
      <c r="A20" s="78" t="str">
        <f>'CptResu an1'!A22</f>
        <v>Total achats Consommés</v>
      </c>
      <c r="B20" s="315">
        <f>'CptResu an1'!N22</f>
        <v>308</v>
      </c>
      <c r="C20" s="317">
        <f>'CptResu an2'!N22</f>
        <v>400</v>
      </c>
      <c r="D20" s="319">
        <f>'CptResu an3'!N22</f>
        <v>552</v>
      </c>
    </row>
    <row r="21" ht="14.25" customHeight="1">
      <c r="A21" s="321" t="s">
        <v>87</v>
      </c>
      <c r="B21" s="323">
        <f>'CptResu an1'!N23</f>
        <v>482</v>
      </c>
      <c r="C21" s="265">
        <f>'CptResu an2'!N23</f>
        <v>646.5</v>
      </c>
      <c r="D21" s="330">
        <f>'CptResu an3'!N23</f>
        <v>900</v>
      </c>
    </row>
    <row r="22" ht="13.5" customHeight="1">
      <c r="A22" s="332" t="s">
        <v>89</v>
      </c>
      <c r="B22" s="334">
        <f>'CptResu an1'!N24</f>
        <v>518</v>
      </c>
      <c r="C22" s="338">
        <f>'CptResu an2'!N24</f>
        <v>653.5</v>
      </c>
      <c r="D22" s="340">
        <f>'CptResu an3'!N24</f>
        <v>900</v>
      </c>
    </row>
    <row r="23" ht="13.5" customHeight="1">
      <c r="A23" s="343" t="s">
        <v>29</v>
      </c>
      <c r="B23" s="345">
        <f>'CptResu an1'!N25</f>
        <v>0.518</v>
      </c>
      <c r="C23" s="127">
        <f>'CptResu an2'!N25</f>
        <v>0.5026923077</v>
      </c>
      <c r="D23" s="350">
        <f>'CptResu an3'!N25</f>
        <v>0.5</v>
      </c>
    </row>
    <row r="24" ht="13.5" customHeight="1">
      <c r="A24" s="352"/>
      <c r="B24" s="354"/>
      <c r="C24" s="355"/>
      <c r="D24" s="357"/>
    </row>
    <row r="25" ht="13.5" customHeight="1">
      <c r="A25" s="360" t="str">
        <f>'CptResu an1'!A27</f>
        <v>Valeur stock</v>
      </c>
      <c r="B25" s="364">
        <f>'CptResu an1'!M27</f>
        <v>7.84</v>
      </c>
      <c r="C25" s="364">
        <f>'CptResu an2'!M27</f>
        <v>10.18181818</v>
      </c>
      <c r="D25" s="370">
        <f>'CptResu an3'!M27</f>
        <v>14.05090909</v>
      </c>
    </row>
    <row r="26" ht="19.5" customHeight="1">
      <c r="A26" s="226" t="s">
        <v>33</v>
      </c>
      <c r="B26" s="371"/>
      <c r="C26" s="90"/>
      <c r="D26" s="99"/>
      <c r="E26" s="58"/>
    </row>
    <row r="27" ht="12.75" customHeight="1">
      <c r="A27" s="20" t="str">
        <f>+'CptResu an1'!A29</f>
        <v>Loyer et Charges</v>
      </c>
      <c r="B27" s="190">
        <f>'CptResu an1'!N29</f>
        <v>12</v>
      </c>
      <c r="C27" s="302">
        <f>'CptResu an2'!N29</f>
        <v>12</v>
      </c>
      <c r="D27" s="307">
        <f>'CptResu an3'!N29</f>
        <v>12</v>
      </c>
    </row>
    <row r="28" ht="12.75" customHeight="1">
      <c r="A28" s="86" t="str">
        <f>+'CptResu an1'!A30</f>
        <v>Assurances</v>
      </c>
      <c r="B28" s="190">
        <f>'CptResu an1'!N30</f>
        <v>10</v>
      </c>
      <c r="C28" s="302">
        <f>'CptResu an2'!N30</f>
        <v>10</v>
      </c>
      <c r="D28" s="307">
        <f>'CptResu an3'!N30</f>
        <v>10</v>
      </c>
    </row>
    <row r="29" ht="12.75" customHeight="1">
      <c r="A29" s="86" t="str">
        <f>+'CptResu an1'!A31</f>
        <v>Chauffage /Electricité/Eau</v>
      </c>
      <c r="B29" s="190">
        <f>'CptResu an1'!N31</f>
        <v>12</v>
      </c>
      <c r="C29" s="302">
        <f>'CptResu an2'!N31</f>
        <v>12</v>
      </c>
      <c r="D29" s="307">
        <f>'CptResu an3'!N31</f>
        <v>12</v>
      </c>
    </row>
    <row r="30" ht="12.75" customHeight="1">
      <c r="A30" s="86" t="str">
        <f>+'CptResu an1'!A32</f>
        <v>Entretien /Ménage</v>
      </c>
      <c r="B30" s="190">
        <f>'CptResu an1'!N32</f>
        <v>12</v>
      </c>
      <c r="C30" s="302">
        <f>'CptResu an2'!N32</f>
        <v>12</v>
      </c>
      <c r="D30" s="307">
        <f>'CptResu an3'!N32</f>
        <v>12</v>
      </c>
    </row>
    <row r="31" ht="12.75" customHeight="1">
      <c r="A31" s="86" t="str">
        <f>+'CptResu an1'!A33</f>
        <v>Téléphone /internet</v>
      </c>
      <c r="B31" s="190">
        <f>'CptResu an1'!N33</f>
        <v>12</v>
      </c>
      <c r="C31" s="302">
        <f>'CptResu an2'!N33</f>
        <v>12</v>
      </c>
      <c r="D31" s="307">
        <f>'CptResu an3'!N33</f>
        <v>12</v>
      </c>
    </row>
    <row r="32" ht="12.75" customHeight="1">
      <c r="A32" s="86" t="str">
        <f>+'CptResu an1'!A34</f>
        <v>Affranchissements</v>
      </c>
      <c r="B32" s="190">
        <f>'CptResu an1'!N34</f>
        <v>12</v>
      </c>
      <c r="C32" s="302">
        <f>'CptResu an2'!N34</f>
        <v>12</v>
      </c>
      <c r="D32" s="307">
        <f>'CptResu an3'!N34</f>
        <v>12</v>
      </c>
      <c r="G32" s="58"/>
      <c r="H32" s="58"/>
      <c r="I32" s="58"/>
    </row>
    <row r="33" ht="12.75" customHeight="1">
      <c r="A33" s="86" t="str">
        <f>+'CptResu an1'!A35</f>
        <v>Fournitures de Bureau </v>
      </c>
      <c r="B33" s="190">
        <f>'CptResu an1'!N35</f>
        <v>12</v>
      </c>
      <c r="C33" s="302">
        <f>'CptResu an2'!N35</f>
        <v>12</v>
      </c>
      <c r="D33" s="307">
        <f>'CptResu an3'!N35</f>
        <v>12</v>
      </c>
      <c r="G33" s="58"/>
      <c r="H33" s="58"/>
      <c r="I33" s="58"/>
    </row>
    <row r="34" ht="12.75" customHeight="1">
      <c r="A34" s="86" t="str">
        <f>+'CptResu an1'!A36</f>
        <v>Petit Equipement/logiciels </v>
      </c>
      <c r="B34" s="190">
        <f>'CptResu an1'!N36</f>
        <v>12</v>
      </c>
      <c r="C34" s="302">
        <f>'CptResu an2'!N36</f>
        <v>12</v>
      </c>
      <c r="D34" s="307">
        <f>'CptResu an3'!N36</f>
        <v>12</v>
      </c>
      <c r="G34" s="58"/>
      <c r="H34" s="58"/>
      <c r="I34" s="58"/>
    </row>
    <row r="35" ht="12.75" customHeight="1">
      <c r="A35" s="86" t="str">
        <f>+'CptResu an1'!A37</f>
        <v>Assistance Juridique </v>
      </c>
      <c r="B35" s="190">
        <f>'CptResu an1'!N37</f>
        <v>11</v>
      </c>
      <c r="C35" s="302">
        <f>'CptResu an2'!N37</f>
        <v>11</v>
      </c>
      <c r="D35" s="307">
        <f>'CptResu an3'!N37</f>
        <v>11</v>
      </c>
      <c r="G35" s="58"/>
      <c r="H35" s="58"/>
      <c r="I35" s="58"/>
    </row>
    <row r="36" ht="12.75" customHeight="1">
      <c r="A36" s="86" t="str">
        <f>+'CptResu an1'!A38</f>
        <v>Honoraires /Gestion</v>
      </c>
      <c r="B36" s="190">
        <f>'CptResu an1'!N38</f>
        <v>12</v>
      </c>
      <c r="C36" s="302">
        <f>'CptResu an2'!N38</f>
        <v>12</v>
      </c>
      <c r="D36" s="307">
        <f>'CptResu an3'!N38</f>
        <v>12</v>
      </c>
      <c r="G36" s="58"/>
      <c r="H36" s="58"/>
      <c r="I36" s="58"/>
    </row>
    <row r="37" ht="12.75" customHeight="1">
      <c r="A37" s="86" t="str">
        <f>+'CptResu an1'!A39</f>
        <v>Publicité</v>
      </c>
      <c r="B37" s="190">
        <f>'CptResu an1'!N39</f>
        <v>13</v>
      </c>
      <c r="C37" s="302">
        <f>'CptResu an2'!N39</f>
        <v>13</v>
      </c>
      <c r="D37" s="307">
        <f>'CptResu an3'!N39</f>
        <v>13</v>
      </c>
      <c r="G37" s="58"/>
      <c r="H37" s="58"/>
      <c r="I37" s="58"/>
    </row>
    <row r="38" ht="12.75" customHeight="1">
      <c r="A38" s="86" t="str">
        <f>+'CptResu an1'!A40</f>
        <v>Mailings</v>
      </c>
      <c r="B38" s="190">
        <f>'CptResu an1'!N40</f>
        <v>6</v>
      </c>
      <c r="C38" s="302">
        <f>'CptResu an2'!N40</f>
        <v>6</v>
      </c>
      <c r="D38" s="307">
        <f>'CptResu an3'!N40</f>
        <v>6</v>
      </c>
      <c r="G38" s="58"/>
      <c r="H38" s="58"/>
      <c r="I38" s="58"/>
    </row>
    <row r="39" ht="12.75" customHeight="1">
      <c r="A39" s="86" t="str">
        <f>+'CptResu an1'!A41</f>
        <v>Salons </v>
      </c>
      <c r="B39" s="190">
        <f>'CptResu an1'!N41</f>
        <v>10</v>
      </c>
      <c r="C39" s="302">
        <f>'CptResu an2'!N41</f>
        <v>10</v>
      </c>
      <c r="D39" s="307">
        <f>'CptResu an3'!N41</f>
        <v>10</v>
      </c>
      <c r="G39" s="58"/>
      <c r="H39" s="58"/>
      <c r="I39" s="58"/>
    </row>
    <row r="40" ht="12.75" customHeight="1">
      <c r="A40" s="86" t="str">
        <f>+'CptResu an1'!A42</f>
        <v>Documentation</v>
      </c>
      <c r="B40" s="190">
        <f>'CptResu an1'!N42</f>
        <v>4</v>
      </c>
      <c r="C40" s="302">
        <f>'CptResu an2'!N42</f>
        <v>4</v>
      </c>
      <c r="D40" s="307">
        <f>'CptResu an3'!N42</f>
        <v>4</v>
      </c>
      <c r="G40" s="58"/>
      <c r="H40" s="58"/>
      <c r="I40" s="58"/>
    </row>
    <row r="41" ht="12.75" customHeight="1">
      <c r="A41" s="86" t="str">
        <f>+'CptResu an1'!A43</f>
        <v>Frais de Déplacement </v>
      </c>
      <c r="B41" s="190">
        <f>'CptResu an1'!N43</f>
        <v>12</v>
      </c>
      <c r="C41" s="302">
        <f>'CptResu an2'!N43</f>
        <v>12</v>
      </c>
      <c r="D41" s="307">
        <f>'CptResu an3'!N43</f>
        <v>12</v>
      </c>
      <c r="G41" s="58"/>
      <c r="H41" s="58"/>
      <c r="I41" s="58"/>
    </row>
    <row r="42" ht="12.75" customHeight="1">
      <c r="A42" s="86" t="str">
        <f>+'CptResu an1'!A44</f>
        <v>Missions Réception</v>
      </c>
      <c r="B42" s="190">
        <f>'CptResu an1'!N44</f>
        <v>12</v>
      </c>
      <c r="C42" s="302">
        <f>'CptResu an2'!N44</f>
        <v>12</v>
      </c>
      <c r="D42" s="307">
        <f>'CptResu an3'!N44</f>
        <v>12</v>
      </c>
      <c r="G42" s="58"/>
      <c r="H42" s="58"/>
      <c r="I42" s="58"/>
    </row>
    <row r="43" ht="12.75" customHeight="1">
      <c r="A43" s="86" t="str">
        <f>+'CptResu an1'!A45</f>
        <v>Divers1</v>
      </c>
      <c r="B43" s="190">
        <f>'CptResu an1'!N45</f>
        <v>12</v>
      </c>
      <c r="C43" s="302">
        <f>'CptResu an2'!N45</f>
        <v>12</v>
      </c>
      <c r="D43" s="307">
        <f>'CptResu an3'!N45</f>
        <v>12</v>
      </c>
      <c r="G43" s="58"/>
      <c r="H43" s="58"/>
      <c r="I43" s="58"/>
    </row>
    <row r="44" ht="12.75" customHeight="1">
      <c r="A44" s="86" t="str">
        <f>+'CptResu an1'!A46</f>
        <v>Divers2</v>
      </c>
      <c r="B44" s="388">
        <f>'CptResu an1'!N46</f>
        <v>0</v>
      </c>
      <c r="C44" s="203">
        <f>'CptResu an2'!N46</f>
        <v>0</v>
      </c>
      <c r="D44" s="195">
        <f>'CptResu an3'!N46</f>
        <v>0</v>
      </c>
      <c r="G44" s="58"/>
      <c r="H44" s="58"/>
      <c r="I44" s="58"/>
    </row>
    <row r="45" ht="13.5" customHeight="1">
      <c r="A45" s="86" t="str">
        <f>+'CptResu an1'!A47</f>
        <v>Divers 3</v>
      </c>
      <c r="B45" s="388">
        <f>'CptResu an1'!N47</f>
        <v>0</v>
      </c>
      <c r="C45" s="302">
        <f>'CptResu an2'!N47</f>
        <v>0</v>
      </c>
      <c r="D45" s="195">
        <f>'CptResu an3'!N47</f>
        <v>0</v>
      </c>
      <c r="G45" s="58"/>
      <c r="H45" s="58"/>
      <c r="I45" s="58"/>
    </row>
    <row r="46" ht="14.25" customHeight="1">
      <c r="A46" s="391" t="s">
        <v>53</v>
      </c>
      <c r="B46" s="393">
        <f t="shared" ref="B46:D46" si="1">SUM(B27:B45)</f>
        <v>186</v>
      </c>
      <c r="C46" s="395">
        <f t="shared" si="1"/>
        <v>186</v>
      </c>
      <c r="D46" s="397">
        <f t="shared" si="1"/>
        <v>186</v>
      </c>
      <c r="G46" s="58"/>
      <c r="H46" s="58"/>
    </row>
    <row r="47" ht="13.5" customHeight="1">
      <c r="A47" s="226" t="s">
        <v>54</v>
      </c>
      <c r="B47" s="399"/>
      <c r="C47" s="400"/>
      <c r="D47" s="401"/>
      <c r="E47" s="58"/>
      <c r="G47" s="58"/>
      <c r="H47" s="58"/>
      <c r="I47" s="58"/>
    </row>
    <row r="48" ht="12.75" customHeight="1">
      <c r="A48" s="402"/>
      <c r="B48" s="403"/>
      <c r="C48" s="242"/>
      <c r="D48" s="404"/>
      <c r="E48" s="58"/>
      <c r="G48" s="58"/>
      <c r="H48" s="58"/>
      <c r="I48" s="58"/>
    </row>
    <row r="49" ht="12.75" customHeight="1">
      <c r="A49" s="155" t="str">
        <f>+'CptResu an1'!A51</f>
        <v>Salaires et Primes </v>
      </c>
      <c r="B49" s="388">
        <f>'CptResu an1'!N51</f>
        <v>120</v>
      </c>
      <c r="C49" s="302">
        <f>'CptResu an2'!N51</f>
        <v>240</v>
      </c>
      <c r="D49" s="195">
        <f>'CptResu an3'!N51</f>
        <v>360</v>
      </c>
      <c r="G49" s="58"/>
      <c r="H49" s="58"/>
      <c r="I49" s="58"/>
    </row>
    <row r="50" ht="12.75" customHeight="1">
      <c r="A50" s="155" t="str">
        <f>+'CptResu an1'!A52</f>
        <v>Charges sociales</v>
      </c>
      <c r="B50" s="388">
        <f>'CptResu an1'!N52</f>
        <v>54</v>
      </c>
      <c r="C50" s="302">
        <f>'CptResu an2'!N52</f>
        <v>108</v>
      </c>
      <c r="D50" s="195">
        <f>'CptResu an3'!N52</f>
        <v>162</v>
      </c>
      <c r="G50" s="58"/>
      <c r="H50" s="58"/>
      <c r="I50" s="58"/>
    </row>
    <row r="51" ht="12.75" customHeight="1">
      <c r="A51" s="155" t="str">
        <f>+'CptResu an1'!A53</f>
        <v>Divers Personnel</v>
      </c>
      <c r="B51" s="388"/>
      <c r="C51" s="302"/>
      <c r="D51" s="195"/>
      <c r="G51" s="58"/>
      <c r="H51" s="58"/>
      <c r="I51" s="58"/>
    </row>
    <row r="52" ht="12.75" customHeight="1">
      <c r="A52" s="407" t="str">
        <f>+'CptResu an1'!A54</f>
        <v>Dirigeant de l'Entreprise </v>
      </c>
      <c r="B52" s="388"/>
      <c r="C52" s="302"/>
      <c r="D52" s="195"/>
      <c r="G52" s="58"/>
      <c r="H52" s="58"/>
      <c r="I52" s="58"/>
    </row>
    <row r="53" ht="12.75" customHeight="1">
      <c r="A53" s="155" t="str">
        <f>+'CptResu an1'!A55</f>
        <v>Salaires Bruts  et Primes </v>
      </c>
      <c r="B53" s="388">
        <f>'CptResu an1'!N55</f>
        <v>61</v>
      </c>
      <c r="C53" s="302">
        <f>'CptResu an2'!N55</f>
        <v>61</v>
      </c>
      <c r="D53" s="195">
        <f>'CptResu an3'!N55</f>
        <v>61</v>
      </c>
      <c r="G53" s="58"/>
      <c r="H53" s="58"/>
      <c r="I53" s="58"/>
    </row>
    <row r="54" ht="13.5" customHeight="1">
      <c r="A54" s="155" t="str">
        <f>+'CptResu an1'!A56</f>
        <v>Charges sociales</v>
      </c>
      <c r="B54" s="388">
        <f>'CptResu an1'!N56</f>
        <v>30.5</v>
      </c>
      <c r="C54" s="302">
        <f>'CptResu an2'!N56</f>
        <v>30.5</v>
      </c>
      <c r="D54" s="195">
        <f>'CptResu an3'!N56</f>
        <v>30.5</v>
      </c>
    </row>
    <row r="55" ht="14.25" customHeight="1">
      <c r="A55" s="165" t="s">
        <v>60</v>
      </c>
      <c r="B55" s="393">
        <f t="shared" ref="B55:D55" si="2">SUM(B49:B54)</f>
        <v>265.5</v>
      </c>
      <c r="C55" s="395">
        <f t="shared" si="2"/>
        <v>439.5</v>
      </c>
      <c r="D55" s="397">
        <f t="shared" si="2"/>
        <v>613.5</v>
      </c>
    </row>
    <row r="56" ht="12.75" customHeight="1">
      <c r="A56" s="202" t="str">
        <f>+'CptResu an1'!A58</f>
        <v>Impôts et Taxes divers</v>
      </c>
      <c r="B56" s="409">
        <f>'CptResu an1'!N58</f>
        <v>6</v>
      </c>
      <c r="C56" s="411">
        <f>'CptResu an2'!N58</f>
        <v>6</v>
      </c>
      <c r="D56" s="413">
        <f>'CptResu an3'!N58</f>
        <v>6</v>
      </c>
    </row>
    <row r="57" ht="12.75" customHeight="1">
      <c r="A57" s="202" t="str">
        <f>+'CptResu an1'!A59</f>
        <v>Amortissements</v>
      </c>
      <c r="B57" s="106">
        <f>'CptResu an1'!N59</f>
        <v>36.66666667</v>
      </c>
      <c r="C57" s="203">
        <f>'CptResu an2'!N59</f>
        <v>36.66666667</v>
      </c>
      <c r="D57" s="205">
        <f>'CptResu an3'!N59</f>
        <v>36.66666667</v>
      </c>
    </row>
    <row r="58" ht="12.75" customHeight="1">
      <c r="A58" s="202" t="str">
        <f>+'CptResu an1'!A60</f>
        <v>Produits et Charges Financières </v>
      </c>
      <c r="B58" s="35">
        <f>'CptResu an1'!N60</f>
        <v>11.08333333</v>
      </c>
      <c r="C58" s="203">
        <f>'CptResu an2'!N60</f>
        <v>11.08333333</v>
      </c>
      <c r="D58" s="107">
        <f>'CptResu an3'!N60</f>
        <v>11.08333333</v>
      </c>
    </row>
    <row r="59" ht="13.5" customHeight="1">
      <c r="A59" s="39" t="str">
        <f>+'CptResu an1'!A61</f>
        <v>Produits ou Charges Exception.</v>
      </c>
      <c r="B59" s="418">
        <f>'CptResu an1'!N61</f>
        <v>0</v>
      </c>
      <c r="C59" s="420">
        <f>'CptResu an2'!N61</f>
        <v>0</v>
      </c>
      <c r="D59" s="421">
        <f>'CptResu an3'!N61</f>
        <v>0</v>
      </c>
    </row>
    <row r="60" ht="14.25" customHeight="1">
      <c r="A60" s="206" t="s">
        <v>101</v>
      </c>
      <c r="B60" s="422">
        <f t="shared" ref="B60:D60" si="3">B21+B46+B55+B56+B57+B58+B59</f>
        <v>987.25</v>
      </c>
      <c r="C60" s="423">
        <f t="shared" si="3"/>
        <v>1325.75</v>
      </c>
      <c r="D60" s="424">
        <f t="shared" si="3"/>
        <v>1753.25</v>
      </c>
    </row>
    <row r="61" ht="14.25" customHeight="1">
      <c r="A61" s="181" t="s">
        <v>66</v>
      </c>
      <c r="B61" s="393">
        <f>B8-B60+B25</f>
        <v>20.59</v>
      </c>
      <c r="C61" s="395">
        <f t="shared" ref="C61:D61" si="4">C8-C60+C25-B25</f>
        <v>-23.40818182</v>
      </c>
      <c r="D61" s="395">
        <f t="shared" si="4"/>
        <v>50.61909091</v>
      </c>
    </row>
    <row r="62" ht="13.5" customHeight="1">
      <c r="A62" s="428" t="s">
        <v>102</v>
      </c>
      <c r="B62" s="430">
        <f t="shared" ref="B62:D62" si="5">(B61)*$F62</f>
        <v>7.068547</v>
      </c>
      <c r="C62" s="433">
        <f t="shared" si="5"/>
        <v>-8.036028818</v>
      </c>
      <c r="D62" s="435">
        <f t="shared" si="5"/>
        <v>17.37753391</v>
      </c>
      <c r="E62" s="95">
        <v>0.1545</v>
      </c>
      <c r="F62" s="440">
        <v>0.3433</v>
      </c>
    </row>
    <row r="63" ht="14.25" customHeight="1">
      <c r="A63" s="165" t="s">
        <v>104</v>
      </c>
      <c r="B63" s="422">
        <f t="shared" ref="B63:D63" si="6">B61-B62</f>
        <v>13.521453</v>
      </c>
      <c r="C63" s="443">
        <f t="shared" si="6"/>
        <v>-15.372153</v>
      </c>
      <c r="D63" s="424">
        <f t="shared" si="6"/>
        <v>33.241557</v>
      </c>
      <c r="E63" s="58"/>
    </row>
    <row r="64" ht="14.25" customHeight="1">
      <c r="A64" s="448" t="s">
        <v>106</v>
      </c>
      <c r="B64" s="451">
        <f t="shared" ref="B64:D64" si="7">B63+B57</f>
        <v>50.18811967</v>
      </c>
      <c r="C64" s="453">
        <f t="shared" si="7"/>
        <v>21.29451367</v>
      </c>
      <c r="D64" s="455">
        <f t="shared" si="7"/>
        <v>69.90822367</v>
      </c>
    </row>
    <row r="65" ht="12.75" customHeight="1">
      <c r="B65" s="6"/>
    </row>
    <row r="66" ht="13.5" customHeight="1">
      <c r="A66" s="457" t="s">
        <v>108</v>
      </c>
      <c r="B66" s="458"/>
      <c r="C66" s="457"/>
      <c r="D66" s="457"/>
    </row>
    <row r="67" ht="13.5" customHeight="1">
      <c r="B67" s="457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6.57"/>
    <col customWidth="1" min="2" max="14" width="8.71"/>
    <col customWidth="1" min="15" max="15" width="12.43"/>
    <col customWidth="1" min="16" max="25" width="11.43"/>
    <col customWidth="1" min="26" max="26" width="10.0"/>
  </cols>
  <sheetData>
    <row r="1" ht="17.25" customHeight="1">
      <c r="A1" s="218" t="str">
        <f>'CptResu an1'!A1</f>
        <v>Projet XXXXX</v>
      </c>
      <c r="B1" s="220"/>
      <c r="C1" s="224"/>
      <c r="D1" s="220"/>
      <c r="E1" s="220"/>
      <c r="F1" s="2" t="s">
        <v>1</v>
      </c>
      <c r="G1" s="220"/>
      <c r="H1" s="220"/>
      <c r="I1" s="220"/>
      <c r="J1" s="220"/>
      <c r="K1" s="220"/>
      <c r="L1" s="220"/>
      <c r="M1" s="220"/>
      <c r="N1" s="3" t="s">
        <v>2</v>
      </c>
      <c r="O1" s="225">
        <f>'CptResu an1'!K1</f>
        <v>43070</v>
      </c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ht="18.0" customHeight="1">
      <c r="A2" s="218"/>
      <c r="B2" s="220"/>
      <c r="C2" s="224"/>
      <c r="D2" s="8"/>
      <c r="E2" s="220"/>
      <c r="F2" s="227" t="s">
        <v>73</v>
      </c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ht="21.75" customHeight="1">
      <c r="A3" s="229" t="s">
        <v>70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30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</row>
    <row r="4" ht="16.5" customHeight="1">
      <c r="A4" s="232" t="s">
        <v>75</v>
      </c>
      <c r="B4" s="238">
        <f>'CptResu an1'!B3</f>
        <v>43101</v>
      </c>
      <c r="C4" s="240">
        <f>'CptResu an1'!C3</f>
        <v>43132</v>
      </c>
      <c r="D4" s="240">
        <f>'CptResu an1'!D3</f>
        <v>43160</v>
      </c>
      <c r="E4" s="240">
        <f>'CptResu an1'!E3</f>
        <v>43191</v>
      </c>
      <c r="F4" s="240">
        <f>'CptResu an1'!F3</f>
        <v>43221</v>
      </c>
      <c r="G4" s="240">
        <f>'CptResu an1'!G3</f>
        <v>43252</v>
      </c>
      <c r="H4" s="240">
        <f>'CptResu an1'!H3</f>
        <v>43282</v>
      </c>
      <c r="I4" s="240">
        <f>'CptResu an1'!I3</f>
        <v>43313</v>
      </c>
      <c r="J4" s="240">
        <f>'CptResu an1'!J3</f>
        <v>43344</v>
      </c>
      <c r="K4" s="240">
        <f>'CptResu an1'!K3</f>
        <v>43374</v>
      </c>
      <c r="L4" s="240">
        <f>'CptResu an1'!L3</f>
        <v>43405</v>
      </c>
      <c r="M4" s="247">
        <f>'CptResu an1'!M3</f>
        <v>43435</v>
      </c>
      <c r="N4" s="249"/>
      <c r="O4" s="232" t="s">
        <v>77</v>
      </c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</row>
    <row r="5" ht="14.25" customHeight="1">
      <c r="A5" s="250" t="s">
        <v>78</v>
      </c>
      <c r="B5" s="253"/>
      <c r="C5" s="254"/>
      <c r="D5" s="254"/>
      <c r="E5" s="254"/>
      <c r="F5" s="256"/>
      <c r="G5" s="254"/>
      <c r="H5" s="254"/>
      <c r="I5" s="254"/>
      <c r="J5" s="254"/>
      <c r="K5" s="254"/>
      <c r="L5" s="254"/>
      <c r="M5" s="260"/>
      <c r="N5" s="261"/>
      <c r="O5" s="232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</row>
    <row r="6" ht="12.75" customHeight="1">
      <c r="A6" s="268" t="s">
        <v>80</v>
      </c>
      <c r="B6" s="269">
        <f>'CptResu an1'!B9</f>
        <v>60</v>
      </c>
      <c r="C6" s="269">
        <f>'CptResu an1'!C9</f>
        <v>80</v>
      </c>
      <c r="D6" s="269">
        <f>'CptResu an1'!D9</f>
        <v>90</v>
      </c>
      <c r="E6" s="269">
        <f>'CptResu an1'!E9</f>
        <v>90</v>
      </c>
      <c r="F6" s="269">
        <f>'CptResu an1'!F9</f>
        <v>90</v>
      </c>
      <c r="G6" s="269">
        <f>'CptResu an1'!G9</f>
        <v>90</v>
      </c>
      <c r="H6" s="269">
        <f>'CptResu an1'!H9</f>
        <v>80</v>
      </c>
      <c r="I6" s="269">
        <f>'CptResu an1'!I9</f>
        <v>60</v>
      </c>
      <c r="J6" s="269">
        <f>'CptResu an1'!J9</f>
        <v>90</v>
      </c>
      <c r="K6" s="269">
        <f>'CptResu an1'!K9</f>
        <v>90</v>
      </c>
      <c r="L6" s="269">
        <f>'CptResu an1'!L9</f>
        <v>90</v>
      </c>
      <c r="M6" s="269">
        <f>'CptResu an1'!M9</f>
        <v>90</v>
      </c>
      <c r="N6" s="276">
        <f t="shared" ref="N6:N8" si="2">SUM(B6:M6)</f>
        <v>1000</v>
      </c>
      <c r="O6" s="278">
        <v>3.0</v>
      </c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</row>
    <row r="7" ht="13.5" customHeight="1">
      <c r="A7" s="280" t="s">
        <v>82</v>
      </c>
      <c r="B7" s="282">
        <f t="shared" ref="B7:M7" si="1">+B6*$O$7</f>
        <v>12</v>
      </c>
      <c r="C7" s="282">
        <f t="shared" si="1"/>
        <v>16</v>
      </c>
      <c r="D7" s="282">
        <f t="shared" si="1"/>
        <v>18</v>
      </c>
      <c r="E7" s="282">
        <f t="shared" si="1"/>
        <v>18</v>
      </c>
      <c r="F7" s="282">
        <f t="shared" si="1"/>
        <v>18</v>
      </c>
      <c r="G7" s="282">
        <f t="shared" si="1"/>
        <v>18</v>
      </c>
      <c r="H7" s="282">
        <f t="shared" si="1"/>
        <v>16</v>
      </c>
      <c r="I7" s="282">
        <f t="shared" si="1"/>
        <v>12</v>
      </c>
      <c r="J7" s="282">
        <f t="shared" si="1"/>
        <v>18</v>
      </c>
      <c r="K7" s="282">
        <f t="shared" si="1"/>
        <v>18</v>
      </c>
      <c r="L7" s="282">
        <f t="shared" si="1"/>
        <v>18</v>
      </c>
      <c r="M7" s="282">
        <f t="shared" si="1"/>
        <v>18</v>
      </c>
      <c r="N7" s="286">
        <f t="shared" si="2"/>
        <v>200</v>
      </c>
      <c r="O7" s="288">
        <v>0.2</v>
      </c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</row>
    <row r="8" ht="14.25" customHeight="1">
      <c r="A8" s="290" t="s">
        <v>83</v>
      </c>
      <c r="B8" s="293">
        <f t="shared" ref="B8:M8" si="3">B6+B7</f>
        <v>72</v>
      </c>
      <c r="C8" s="293">
        <f t="shared" si="3"/>
        <v>96</v>
      </c>
      <c r="D8" s="293">
        <f t="shared" si="3"/>
        <v>108</v>
      </c>
      <c r="E8" s="293">
        <f t="shared" si="3"/>
        <v>108</v>
      </c>
      <c r="F8" s="293">
        <f t="shared" si="3"/>
        <v>108</v>
      </c>
      <c r="G8" s="293">
        <f t="shared" si="3"/>
        <v>108</v>
      </c>
      <c r="H8" s="293">
        <f t="shared" si="3"/>
        <v>96</v>
      </c>
      <c r="I8" s="293">
        <f t="shared" si="3"/>
        <v>72</v>
      </c>
      <c r="J8" s="293">
        <f t="shared" si="3"/>
        <v>108</v>
      </c>
      <c r="K8" s="293">
        <f t="shared" si="3"/>
        <v>108</v>
      </c>
      <c r="L8" s="293">
        <f t="shared" si="3"/>
        <v>108</v>
      </c>
      <c r="M8" s="301">
        <f t="shared" si="3"/>
        <v>108</v>
      </c>
      <c r="N8" s="303">
        <f t="shared" si="2"/>
        <v>1200</v>
      </c>
      <c r="O8" s="304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</row>
    <row r="9" ht="13.5" customHeight="1">
      <c r="A9" s="306" t="s">
        <v>31</v>
      </c>
      <c r="B9" s="308">
        <f>'CptResu an1'!B27</f>
        <v>14</v>
      </c>
      <c r="C9" s="308">
        <f>'CptResu an1'!C27</f>
        <v>17.08</v>
      </c>
      <c r="D9" s="308">
        <f>'CptResu an1'!D27</f>
        <v>17.08</v>
      </c>
      <c r="E9" s="308">
        <f>'CptResu an1'!E27</f>
        <v>17.08</v>
      </c>
      <c r="F9" s="308">
        <f>'CptResu an1'!F27</f>
        <v>17.08</v>
      </c>
      <c r="G9" s="308">
        <f>'CptResu an1'!G27</f>
        <v>14</v>
      </c>
      <c r="H9" s="308">
        <f>'CptResu an1'!H27</f>
        <v>7.84</v>
      </c>
      <c r="I9" s="308">
        <f>'CptResu an1'!I27</f>
        <v>17.08</v>
      </c>
      <c r="J9" s="308">
        <f>'CptResu an1'!J27</f>
        <v>17.08</v>
      </c>
      <c r="K9" s="308">
        <f>'CptResu an1'!K27</f>
        <v>17.08</v>
      </c>
      <c r="L9" s="308">
        <f>'CptResu an1'!L27</f>
        <v>17.08</v>
      </c>
      <c r="M9" s="313">
        <f>'CptResu an1'!M27</f>
        <v>7.84</v>
      </c>
      <c r="N9" s="314"/>
      <c r="O9" s="270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</row>
    <row r="10" ht="13.5" customHeight="1">
      <c r="A10" s="318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4"/>
      <c r="N10" s="331" t="s">
        <v>88</v>
      </c>
      <c r="O10" s="336">
        <f>(K8+L8+M8)+M9</f>
        <v>331.84</v>
      </c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</row>
    <row r="11" ht="13.5" customHeight="1">
      <c r="A11" s="250" t="s">
        <v>91</v>
      </c>
      <c r="B11" s="341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6"/>
      <c r="N11" s="347"/>
      <c r="O11" s="348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</row>
    <row r="12" ht="15.0" customHeight="1">
      <c r="A12" s="268" t="s">
        <v>92</v>
      </c>
      <c r="B12" s="269">
        <f>'CptResu an1'!B14</f>
        <v>10</v>
      </c>
      <c r="C12" s="269">
        <f>'CptResu an1'!C14</f>
        <v>10</v>
      </c>
      <c r="D12" s="269">
        <f>'CptResu an1'!D14</f>
        <v>10</v>
      </c>
      <c r="E12" s="269">
        <f>'CptResu an1'!E14</f>
        <v>10</v>
      </c>
      <c r="F12" s="269">
        <f>'CptResu an1'!F14</f>
        <v>10</v>
      </c>
      <c r="G12" s="269">
        <f>'CptResu an1'!G14</f>
        <v>10</v>
      </c>
      <c r="H12" s="269">
        <f>'CptResu an1'!H14</f>
        <v>10</v>
      </c>
      <c r="I12" s="269">
        <f>'CptResu an1'!I14</f>
        <v>10</v>
      </c>
      <c r="J12" s="269">
        <f>'CptResu an1'!J14</f>
        <v>10</v>
      </c>
      <c r="K12" s="269">
        <f>'CptResu an1'!K14</f>
        <v>10</v>
      </c>
      <c r="L12" s="269">
        <f>'CptResu an1'!L14</f>
        <v>10</v>
      </c>
      <c r="M12" s="269">
        <f>'CptResu an1'!M14</f>
        <v>10</v>
      </c>
      <c r="N12" s="276">
        <f t="shared" ref="N12:N22" si="4">SUM(B12:M12)</f>
        <v>120</v>
      </c>
      <c r="O12" s="359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</row>
    <row r="13" ht="12.75" customHeight="1">
      <c r="A13" s="86" t="s">
        <v>94</v>
      </c>
      <c r="B13" s="310">
        <f>'CptResu an1'!B15</f>
        <v>4.5</v>
      </c>
      <c r="C13" s="310">
        <f>'CptResu an1'!C15</f>
        <v>4.5</v>
      </c>
      <c r="D13" s="310">
        <f>'CptResu an1'!D15</f>
        <v>4.5</v>
      </c>
      <c r="E13" s="310">
        <f>'CptResu an1'!E15</f>
        <v>4.5</v>
      </c>
      <c r="F13" s="310">
        <f>'CptResu an1'!F15</f>
        <v>4.5</v>
      </c>
      <c r="G13" s="310">
        <f>'CptResu an1'!G15</f>
        <v>4.5</v>
      </c>
      <c r="H13" s="310">
        <f>'CptResu an1'!H15</f>
        <v>4.5</v>
      </c>
      <c r="I13" s="310">
        <f>'CptResu an1'!I15</f>
        <v>4.5</v>
      </c>
      <c r="J13" s="310">
        <f>'CptResu an1'!J15</f>
        <v>4.5</v>
      </c>
      <c r="K13" s="310">
        <f>'CptResu an1'!K15</f>
        <v>4.5</v>
      </c>
      <c r="L13" s="310">
        <f>'CptResu an1'!L15</f>
        <v>4.5</v>
      </c>
      <c r="M13" s="310">
        <f>'CptResu an1'!M15</f>
        <v>4.5</v>
      </c>
      <c r="N13" s="366">
        <f t="shared" si="4"/>
        <v>54</v>
      </c>
      <c r="O13" s="367">
        <v>3.0</v>
      </c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</row>
    <row r="14" ht="12.75" customHeight="1">
      <c r="A14" s="368" t="s">
        <v>95</v>
      </c>
      <c r="B14" s="310">
        <f>'CptResu an1'!B22</f>
        <v>18.8</v>
      </c>
      <c r="C14" s="310">
        <f>'CptResu an1'!C22</f>
        <v>24.4</v>
      </c>
      <c r="D14" s="310">
        <f>'CptResu an1'!D22</f>
        <v>31.2</v>
      </c>
      <c r="E14" s="310">
        <f>'CptResu an1'!E22</f>
        <v>27.2</v>
      </c>
      <c r="F14" s="310">
        <f>'CptResu an1'!F22</f>
        <v>27.2</v>
      </c>
      <c r="G14" s="310">
        <f>'CptResu an1'!G22</f>
        <v>27.2</v>
      </c>
      <c r="H14" s="310">
        <f>'CptResu an1'!H22</f>
        <v>24.4</v>
      </c>
      <c r="I14" s="310">
        <f>'CptResu an1'!I22</f>
        <v>18.8</v>
      </c>
      <c r="J14" s="310">
        <f>'CptResu an1'!J22</f>
        <v>27.2</v>
      </c>
      <c r="K14" s="310">
        <f>'CptResu an1'!K22</f>
        <v>27.2</v>
      </c>
      <c r="L14" s="310">
        <f>'CptResu an1'!L22</f>
        <v>27.2</v>
      </c>
      <c r="M14" s="310">
        <f>'CptResu an1'!M22</f>
        <v>27.2</v>
      </c>
      <c r="N14" s="366">
        <f t="shared" si="4"/>
        <v>308</v>
      </c>
      <c r="O14" s="367">
        <v>2.0</v>
      </c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</row>
    <row r="15" ht="13.5" customHeight="1">
      <c r="A15" s="280" t="s">
        <v>96</v>
      </c>
      <c r="B15" s="282">
        <f t="shared" ref="B15:M15" si="5">(B14)*$O$15</f>
        <v>3.76</v>
      </c>
      <c r="C15" s="282">
        <f t="shared" si="5"/>
        <v>4.88</v>
      </c>
      <c r="D15" s="282">
        <f t="shared" si="5"/>
        <v>6.24</v>
      </c>
      <c r="E15" s="282">
        <f t="shared" si="5"/>
        <v>5.44</v>
      </c>
      <c r="F15" s="282">
        <f t="shared" si="5"/>
        <v>5.44</v>
      </c>
      <c r="G15" s="282">
        <f t="shared" si="5"/>
        <v>5.44</v>
      </c>
      <c r="H15" s="282">
        <f t="shared" si="5"/>
        <v>4.88</v>
      </c>
      <c r="I15" s="282">
        <f t="shared" si="5"/>
        <v>3.76</v>
      </c>
      <c r="J15" s="282">
        <f t="shared" si="5"/>
        <v>5.44</v>
      </c>
      <c r="K15" s="282">
        <f t="shared" si="5"/>
        <v>5.44</v>
      </c>
      <c r="L15" s="282">
        <f t="shared" si="5"/>
        <v>5.44</v>
      </c>
      <c r="M15" s="282">
        <f t="shared" si="5"/>
        <v>5.44</v>
      </c>
      <c r="N15" s="377">
        <f t="shared" si="4"/>
        <v>61.6</v>
      </c>
      <c r="O15" s="378">
        <f>O7</f>
        <v>0.2</v>
      </c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</row>
    <row r="16" ht="13.5" customHeight="1">
      <c r="A16" s="379" t="s">
        <v>97</v>
      </c>
      <c r="B16" s="381">
        <f t="shared" ref="B16:M16" si="6">SUM(B12:B15)</f>
        <v>37.06</v>
      </c>
      <c r="C16" s="381">
        <f t="shared" si="6"/>
        <v>43.78</v>
      </c>
      <c r="D16" s="381">
        <f t="shared" si="6"/>
        <v>51.94</v>
      </c>
      <c r="E16" s="381">
        <f t="shared" si="6"/>
        <v>47.14</v>
      </c>
      <c r="F16" s="381">
        <f t="shared" si="6"/>
        <v>47.14</v>
      </c>
      <c r="G16" s="381">
        <f t="shared" si="6"/>
        <v>47.14</v>
      </c>
      <c r="H16" s="381">
        <f t="shared" si="6"/>
        <v>43.78</v>
      </c>
      <c r="I16" s="381">
        <f t="shared" si="6"/>
        <v>37.06</v>
      </c>
      <c r="J16" s="381">
        <f t="shared" si="6"/>
        <v>47.14</v>
      </c>
      <c r="K16" s="381">
        <f t="shared" si="6"/>
        <v>47.14</v>
      </c>
      <c r="L16" s="381">
        <f t="shared" si="6"/>
        <v>47.14</v>
      </c>
      <c r="M16" s="381">
        <f t="shared" si="6"/>
        <v>47.14</v>
      </c>
      <c r="N16" s="382">
        <f t="shared" si="4"/>
        <v>543.6</v>
      </c>
      <c r="O16" s="383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ht="12.75" customHeight="1">
      <c r="A17" s="268" t="s">
        <v>98</v>
      </c>
      <c r="B17" s="269">
        <f>'CptResu an1'!B48</f>
        <v>22</v>
      </c>
      <c r="C17" s="269">
        <f>'CptResu an1'!C48</f>
        <v>16</v>
      </c>
      <c r="D17" s="269">
        <f>'CptResu an1'!D48</f>
        <v>11</v>
      </c>
      <c r="E17" s="269">
        <f>'CptResu an1'!E48</f>
        <v>21</v>
      </c>
      <c r="F17" s="269">
        <f>'CptResu an1'!F48</f>
        <v>14</v>
      </c>
      <c r="G17" s="269">
        <f>'CptResu an1'!G48</f>
        <v>11</v>
      </c>
      <c r="H17" s="269">
        <f>'CptResu an1'!H48</f>
        <v>21</v>
      </c>
      <c r="I17" s="269">
        <f>'CptResu an1'!I48</f>
        <v>18</v>
      </c>
      <c r="J17" s="269">
        <f>'CptResu an1'!J48</f>
        <v>16</v>
      </c>
      <c r="K17" s="269">
        <f>'CptResu an1'!K48</f>
        <v>14</v>
      </c>
      <c r="L17" s="269">
        <f>'CptResu an1'!L48</f>
        <v>11</v>
      </c>
      <c r="M17" s="269">
        <f>'CptResu an1'!M48</f>
        <v>11</v>
      </c>
      <c r="N17" s="276">
        <f t="shared" si="4"/>
        <v>186</v>
      </c>
      <c r="O17" s="367">
        <v>1.0</v>
      </c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</row>
    <row r="18" ht="13.5" customHeight="1">
      <c r="A18" s="280" t="s">
        <v>99</v>
      </c>
      <c r="B18" s="282">
        <f t="shared" ref="B18:M18" si="7">B17*$O$18</f>
        <v>4.4</v>
      </c>
      <c r="C18" s="282">
        <f t="shared" si="7"/>
        <v>3.2</v>
      </c>
      <c r="D18" s="282">
        <f t="shared" si="7"/>
        <v>2.2</v>
      </c>
      <c r="E18" s="282">
        <f t="shared" si="7"/>
        <v>4.2</v>
      </c>
      <c r="F18" s="282">
        <f t="shared" si="7"/>
        <v>2.8</v>
      </c>
      <c r="G18" s="282">
        <f t="shared" si="7"/>
        <v>2.2</v>
      </c>
      <c r="H18" s="282">
        <f t="shared" si="7"/>
        <v>4.2</v>
      </c>
      <c r="I18" s="282">
        <f t="shared" si="7"/>
        <v>3.6</v>
      </c>
      <c r="J18" s="282">
        <f t="shared" si="7"/>
        <v>3.2</v>
      </c>
      <c r="K18" s="282">
        <f t="shared" si="7"/>
        <v>2.8</v>
      </c>
      <c r="L18" s="282">
        <f t="shared" si="7"/>
        <v>2.2</v>
      </c>
      <c r="M18" s="282">
        <f t="shared" si="7"/>
        <v>2.2</v>
      </c>
      <c r="N18" s="377">
        <f t="shared" si="4"/>
        <v>37.2</v>
      </c>
      <c r="O18" s="378">
        <v>0.2</v>
      </c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</row>
    <row r="19" ht="13.5" customHeight="1">
      <c r="A19" s="379" t="s">
        <v>100</v>
      </c>
      <c r="B19" s="389">
        <f t="shared" ref="B19:M19" si="8">B17+B18</f>
        <v>26.4</v>
      </c>
      <c r="C19" s="389">
        <f t="shared" si="8"/>
        <v>19.2</v>
      </c>
      <c r="D19" s="389">
        <f t="shared" si="8"/>
        <v>13.2</v>
      </c>
      <c r="E19" s="389">
        <f t="shared" si="8"/>
        <v>25.2</v>
      </c>
      <c r="F19" s="389">
        <f t="shared" si="8"/>
        <v>16.8</v>
      </c>
      <c r="G19" s="389">
        <f t="shared" si="8"/>
        <v>13.2</v>
      </c>
      <c r="H19" s="389">
        <f t="shared" si="8"/>
        <v>25.2</v>
      </c>
      <c r="I19" s="389">
        <f t="shared" si="8"/>
        <v>21.6</v>
      </c>
      <c r="J19" s="389">
        <f t="shared" si="8"/>
        <v>19.2</v>
      </c>
      <c r="K19" s="389">
        <f t="shared" si="8"/>
        <v>16.8</v>
      </c>
      <c r="L19" s="389">
        <f t="shared" si="8"/>
        <v>13.2</v>
      </c>
      <c r="M19" s="389">
        <f t="shared" si="8"/>
        <v>13.2</v>
      </c>
      <c r="N19" s="392">
        <f t="shared" si="4"/>
        <v>223.2</v>
      </c>
      <c r="O19" s="396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</row>
    <row r="20" ht="12.75" customHeight="1">
      <c r="A20" s="368" t="s">
        <v>92</v>
      </c>
      <c r="B20" s="310">
        <f>'CptResu an1'!B51+'CptResu an1'!B55+'CptResu an1'!B53</f>
        <v>16</v>
      </c>
      <c r="C20" s="310">
        <f>'CptResu an1'!C51+'CptResu an1'!C55+'CptResu an1'!C53</f>
        <v>15</v>
      </c>
      <c r="D20" s="310">
        <f>'CptResu an1'!D51+'CptResu an1'!D55+'CptResu an1'!D53</f>
        <v>15</v>
      </c>
      <c r="E20" s="310">
        <f>'CptResu an1'!E51+'CptResu an1'!E55+'CptResu an1'!E53</f>
        <v>15</v>
      </c>
      <c r="F20" s="310">
        <f>'CptResu an1'!F51+'CptResu an1'!F55+'CptResu an1'!F53</f>
        <v>15</v>
      </c>
      <c r="G20" s="310">
        <f>'CptResu an1'!G51+'CptResu an1'!G55+'CptResu an1'!G53</f>
        <v>15</v>
      </c>
      <c r="H20" s="310">
        <f>'CptResu an1'!H51+'CptResu an1'!H55+'CptResu an1'!H53</f>
        <v>15</v>
      </c>
      <c r="I20" s="310">
        <f>'CptResu an1'!I51+'CptResu an1'!I55+'CptResu an1'!I53</f>
        <v>15</v>
      </c>
      <c r="J20" s="310">
        <f>'CptResu an1'!J51+'CptResu an1'!J55+'CptResu an1'!J53</f>
        <v>15</v>
      </c>
      <c r="K20" s="310">
        <f>'CptResu an1'!K51+'CptResu an1'!K55+'CptResu an1'!K53</f>
        <v>15</v>
      </c>
      <c r="L20" s="310">
        <f>'CptResu an1'!L51+'CptResu an1'!L55+'CptResu an1'!L53</f>
        <v>15</v>
      </c>
      <c r="M20" s="310">
        <f>'CptResu an1'!M51+'CptResu an1'!M55+'CptResu an1'!M53</f>
        <v>15</v>
      </c>
      <c r="N20" s="366">
        <f t="shared" si="4"/>
        <v>181</v>
      </c>
      <c r="O20" s="304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</row>
    <row r="21" ht="13.5" customHeight="1">
      <c r="A21" s="406" t="s">
        <v>94</v>
      </c>
      <c r="B21" s="282">
        <f>'CptResu an1'!B52+'CptResu an1'!B56</f>
        <v>7.5</v>
      </c>
      <c r="C21" s="282">
        <f>'CptResu an1'!C52+'CptResu an1'!C56</f>
        <v>7</v>
      </c>
      <c r="D21" s="282">
        <f>'CptResu an1'!D52+'CptResu an1'!D56</f>
        <v>7</v>
      </c>
      <c r="E21" s="282">
        <f>'CptResu an1'!E52+'CptResu an1'!E56</f>
        <v>7</v>
      </c>
      <c r="F21" s="282">
        <f>'CptResu an1'!F52+'CptResu an1'!F56</f>
        <v>7</v>
      </c>
      <c r="G21" s="282">
        <f>'CptResu an1'!G52+'CptResu an1'!G56</f>
        <v>7</v>
      </c>
      <c r="H21" s="282">
        <f>'CptResu an1'!H52+'CptResu an1'!H56</f>
        <v>7</v>
      </c>
      <c r="I21" s="282">
        <f>'CptResu an1'!I52+'CptResu an1'!I56</f>
        <v>7</v>
      </c>
      <c r="J21" s="282">
        <f>'CptResu an1'!J52+'CptResu an1'!J56</f>
        <v>7</v>
      </c>
      <c r="K21" s="282">
        <f>'CptResu an1'!K52+'CptResu an1'!K56</f>
        <v>7</v>
      </c>
      <c r="L21" s="282">
        <f>'CptResu an1'!L52+'CptResu an1'!L56</f>
        <v>7</v>
      </c>
      <c r="M21" s="282">
        <f>'CptResu an1'!M52+'CptResu an1'!M56</f>
        <v>7</v>
      </c>
      <c r="N21" s="408">
        <f t="shared" si="4"/>
        <v>84.5</v>
      </c>
      <c r="O21" s="292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</row>
    <row r="22" ht="14.25" customHeight="1">
      <c r="A22" s="410" t="str">
        <f>'CptResu an1'!A57</f>
        <v>Total Personnel </v>
      </c>
      <c r="B22" s="412">
        <f t="shared" ref="B22:M22" si="9">SUM(B20:B21)</f>
        <v>23.5</v>
      </c>
      <c r="C22" s="414">
        <f t="shared" si="9"/>
        <v>22</v>
      </c>
      <c r="D22" s="414">
        <f t="shared" si="9"/>
        <v>22</v>
      </c>
      <c r="E22" s="414">
        <f t="shared" si="9"/>
        <v>22</v>
      </c>
      <c r="F22" s="414">
        <f t="shared" si="9"/>
        <v>22</v>
      </c>
      <c r="G22" s="414">
        <f t="shared" si="9"/>
        <v>22</v>
      </c>
      <c r="H22" s="414">
        <f t="shared" si="9"/>
        <v>22</v>
      </c>
      <c r="I22" s="414">
        <f t="shared" si="9"/>
        <v>22</v>
      </c>
      <c r="J22" s="414">
        <f t="shared" si="9"/>
        <v>22</v>
      </c>
      <c r="K22" s="414">
        <f t="shared" si="9"/>
        <v>22</v>
      </c>
      <c r="L22" s="414">
        <f t="shared" si="9"/>
        <v>22</v>
      </c>
      <c r="M22" s="389">
        <f t="shared" si="9"/>
        <v>22</v>
      </c>
      <c r="N22" s="303">
        <f t="shared" si="4"/>
        <v>265.5</v>
      </c>
      <c r="O22" s="415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</row>
    <row r="23" ht="13.5" customHeight="1">
      <c r="A23" s="416" t="s">
        <v>90</v>
      </c>
      <c r="B23" s="417">
        <f>TVA!B11</f>
        <v>3.84</v>
      </c>
      <c r="C23" s="419">
        <f>TVA!C11</f>
        <v>-1.08</v>
      </c>
      <c r="D23" s="419">
        <f>TVA!D11</f>
        <v>9.56</v>
      </c>
      <c r="E23" s="419">
        <f>TVA!E11</f>
        <v>8.36</v>
      </c>
      <c r="F23" s="419">
        <f>TVA!F11</f>
        <v>9.76</v>
      </c>
      <c r="G23" s="419">
        <f>TVA!G11</f>
        <v>10.36</v>
      </c>
      <c r="H23" s="419">
        <f>TVA!H11</f>
        <v>6.92</v>
      </c>
      <c r="I23" s="419">
        <f>TVA!I11</f>
        <v>4.64</v>
      </c>
      <c r="J23" s="419">
        <f>TVA!J11</f>
        <v>9.36</v>
      </c>
      <c r="K23" s="419">
        <f>TVA!K11</f>
        <v>9.76</v>
      </c>
      <c r="L23" s="419">
        <f>TVA!L11</f>
        <v>10.36</v>
      </c>
      <c r="M23" s="425">
        <f>TVA!M11</f>
        <v>10.36</v>
      </c>
      <c r="N23" s="426"/>
      <c r="O23" s="42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</row>
    <row r="24" ht="14.25" customHeight="1">
      <c r="A24" s="410" t="s">
        <v>103</v>
      </c>
      <c r="B24" s="429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6">
        <f>CptResu3ans!B62</f>
        <v>7.068547</v>
      </c>
      <c r="N24" s="438">
        <f>SUM(B24:M24)</f>
        <v>7.068547</v>
      </c>
      <c r="O24" s="439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</row>
    <row r="25" ht="13.5" customHeight="1">
      <c r="A25" s="441"/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7" t="s">
        <v>107</v>
      </c>
      <c r="N25" s="449"/>
      <c r="O25" s="336">
        <f>(K13+L13+M13)+(K21+L21+M21)+(K23+L23+M23)+M24+(L14+M14+L15+M15)+(M17+M18)</f>
        <v>150.528547</v>
      </c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</row>
    <row r="26" ht="17.25" customHeight="1">
      <c r="A26" s="222"/>
      <c r="B26" s="454"/>
      <c r="C26" s="454"/>
      <c r="D26" s="454"/>
      <c r="E26" s="454"/>
      <c r="F26" s="456"/>
      <c r="G26" s="454"/>
      <c r="H26" s="454"/>
      <c r="I26" s="454"/>
      <c r="J26" s="454"/>
      <c r="K26" s="454"/>
      <c r="L26" s="459" t="s">
        <v>109</v>
      </c>
      <c r="M26" s="460"/>
      <c r="N26" s="461"/>
      <c r="O26" s="462">
        <f>O10-O25</f>
        <v>181.311453</v>
      </c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ht="24.75" customHeight="1">
      <c r="A27" s="229" t="s">
        <v>71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63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</row>
    <row r="28" ht="16.5" customHeight="1">
      <c r="A28" s="232" t="s">
        <v>75</v>
      </c>
      <c r="B28" s="238">
        <f>'CptResu an2'!B3</f>
        <v>43466</v>
      </c>
      <c r="C28" s="238">
        <f>'CptResu an2'!C3</f>
        <v>43497</v>
      </c>
      <c r="D28" s="238">
        <f>'CptResu an2'!D3</f>
        <v>43525</v>
      </c>
      <c r="E28" s="238">
        <f>'CptResu an2'!E3</f>
        <v>43556</v>
      </c>
      <c r="F28" s="238">
        <f>'CptResu an2'!F3</f>
        <v>43586</v>
      </c>
      <c r="G28" s="238">
        <f>'CptResu an2'!G3</f>
        <v>43617</v>
      </c>
      <c r="H28" s="238">
        <f>'CptResu an2'!H3</f>
        <v>43647</v>
      </c>
      <c r="I28" s="238">
        <f>'CptResu an2'!I3</f>
        <v>43678</v>
      </c>
      <c r="J28" s="238">
        <f>'CptResu an2'!J3</f>
        <v>43709</v>
      </c>
      <c r="K28" s="238">
        <f>'CptResu an2'!K3</f>
        <v>43739</v>
      </c>
      <c r="L28" s="238">
        <f>'CptResu an2'!L3</f>
        <v>43770</v>
      </c>
      <c r="M28" s="238">
        <f>'CptResu an2'!M3</f>
        <v>43800</v>
      </c>
      <c r="N28" s="464"/>
      <c r="O28" s="232" t="s">
        <v>77</v>
      </c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</row>
    <row r="29" ht="14.25" customHeight="1">
      <c r="A29" s="250" t="s">
        <v>78</v>
      </c>
      <c r="B29" s="465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7"/>
      <c r="N29" s="469"/>
      <c r="O29" s="470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</row>
    <row r="30" ht="12.75" customHeight="1">
      <c r="A30" s="268" t="s">
        <v>80</v>
      </c>
      <c r="B30" s="269">
        <f>'CptResu an2'!B9</f>
        <v>78</v>
      </c>
      <c r="C30" s="269">
        <f>'CptResu an2'!C9</f>
        <v>104</v>
      </c>
      <c r="D30" s="269">
        <f>'CptResu an2'!D9</f>
        <v>117</v>
      </c>
      <c r="E30" s="269">
        <f>'CptResu an2'!E9</f>
        <v>117</v>
      </c>
      <c r="F30" s="269">
        <f>'CptResu an2'!F9</f>
        <v>117</v>
      </c>
      <c r="G30" s="269">
        <f>'CptResu an2'!G9</f>
        <v>117</v>
      </c>
      <c r="H30" s="269">
        <f>'CptResu an2'!H9</f>
        <v>104</v>
      </c>
      <c r="I30" s="269">
        <f>'CptResu an2'!I9</f>
        <v>78</v>
      </c>
      <c r="J30" s="269">
        <f>'CptResu an2'!J9</f>
        <v>117</v>
      </c>
      <c r="K30" s="269">
        <f>'CptResu an2'!K9</f>
        <v>117</v>
      </c>
      <c r="L30" s="269">
        <f>'CptResu an2'!L9</f>
        <v>117</v>
      </c>
      <c r="M30" s="472">
        <f>'CptResu an2'!M9</f>
        <v>117</v>
      </c>
      <c r="N30" s="276">
        <f>SUM(B30:M30)</f>
        <v>1300</v>
      </c>
      <c r="O30" s="278">
        <f>+O6</f>
        <v>3</v>
      </c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</row>
    <row r="31" ht="13.5" customHeight="1">
      <c r="A31" s="280" t="s">
        <v>82</v>
      </c>
      <c r="B31" s="282">
        <f t="shared" ref="B31:M31" si="10">+B30*$O$31</f>
        <v>15.6</v>
      </c>
      <c r="C31" s="282">
        <f t="shared" si="10"/>
        <v>20.8</v>
      </c>
      <c r="D31" s="282">
        <f t="shared" si="10"/>
        <v>23.4</v>
      </c>
      <c r="E31" s="282">
        <f t="shared" si="10"/>
        <v>23.4</v>
      </c>
      <c r="F31" s="282">
        <f t="shared" si="10"/>
        <v>23.4</v>
      </c>
      <c r="G31" s="282">
        <f t="shared" si="10"/>
        <v>23.4</v>
      </c>
      <c r="H31" s="282">
        <f t="shared" si="10"/>
        <v>20.8</v>
      </c>
      <c r="I31" s="282">
        <f t="shared" si="10"/>
        <v>15.6</v>
      </c>
      <c r="J31" s="282">
        <f t="shared" si="10"/>
        <v>23.4</v>
      </c>
      <c r="K31" s="282">
        <f t="shared" si="10"/>
        <v>23.4</v>
      </c>
      <c r="L31" s="282">
        <f t="shared" si="10"/>
        <v>23.4</v>
      </c>
      <c r="M31" s="477">
        <f t="shared" si="10"/>
        <v>23.4</v>
      </c>
      <c r="N31" s="377">
        <f>+N30*$O$7</f>
        <v>260</v>
      </c>
      <c r="O31" s="288">
        <f>O7</f>
        <v>0.2</v>
      </c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</row>
    <row r="32" ht="15.0" customHeight="1">
      <c r="A32" s="290" t="s">
        <v>83</v>
      </c>
      <c r="B32" s="293">
        <f t="shared" ref="B32:M32" si="11">B30+B31</f>
        <v>93.6</v>
      </c>
      <c r="C32" s="293">
        <f t="shared" si="11"/>
        <v>124.8</v>
      </c>
      <c r="D32" s="293">
        <f t="shared" si="11"/>
        <v>140.4</v>
      </c>
      <c r="E32" s="293">
        <f t="shared" si="11"/>
        <v>140.4</v>
      </c>
      <c r="F32" s="293">
        <f t="shared" si="11"/>
        <v>140.4</v>
      </c>
      <c r="G32" s="293">
        <f t="shared" si="11"/>
        <v>140.4</v>
      </c>
      <c r="H32" s="293">
        <f t="shared" si="11"/>
        <v>124.8</v>
      </c>
      <c r="I32" s="293">
        <f t="shared" si="11"/>
        <v>93.6</v>
      </c>
      <c r="J32" s="293">
        <f t="shared" si="11"/>
        <v>140.4</v>
      </c>
      <c r="K32" s="293">
        <f t="shared" si="11"/>
        <v>140.4</v>
      </c>
      <c r="L32" s="293">
        <f t="shared" si="11"/>
        <v>140.4</v>
      </c>
      <c r="M32" s="479">
        <f t="shared" si="11"/>
        <v>140.4</v>
      </c>
      <c r="N32" s="412">
        <f>SUM(B32:M32)</f>
        <v>1560</v>
      </c>
      <c r="O32" s="304"/>
      <c r="P32" s="222"/>
      <c r="Q32" s="481"/>
      <c r="R32" s="222"/>
      <c r="S32" s="222"/>
      <c r="T32" s="222"/>
      <c r="U32" s="222"/>
      <c r="V32" s="222"/>
      <c r="W32" s="222"/>
      <c r="X32" s="222"/>
      <c r="Y32" s="222"/>
      <c r="Z32" s="222"/>
    </row>
    <row r="33" ht="14.25" customHeight="1">
      <c r="A33" s="306" t="s">
        <v>31</v>
      </c>
      <c r="B33" s="308">
        <f>'CptResu an2'!B27</f>
        <v>18.18181818</v>
      </c>
      <c r="C33" s="308">
        <f>'CptResu an2'!C27</f>
        <v>22.18181818</v>
      </c>
      <c r="D33" s="308">
        <f>'CptResu an2'!D27</f>
        <v>22.18181818</v>
      </c>
      <c r="E33" s="308">
        <f>'CptResu an2'!E27</f>
        <v>22.18181818</v>
      </c>
      <c r="F33" s="308">
        <f>'CptResu an2'!F27</f>
        <v>22.18181818</v>
      </c>
      <c r="G33" s="308">
        <f>'CptResu an2'!G27</f>
        <v>18.18181818</v>
      </c>
      <c r="H33" s="308">
        <f>'CptResu an2'!H27</f>
        <v>10.18181818</v>
      </c>
      <c r="I33" s="308">
        <f>'CptResu an2'!I27</f>
        <v>22.18181818</v>
      </c>
      <c r="J33" s="308">
        <f>'CptResu an2'!J27</f>
        <v>22.18181818</v>
      </c>
      <c r="K33" s="308">
        <f>'CptResu an2'!K27</f>
        <v>22.18181818</v>
      </c>
      <c r="L33" s="308">
        <f>'CptResu an2'!L27</f>
        <v>22.18181818</v>
      </c>
      <c r="M33" s="489">
        <f>'CptResu an2'!M27</f>
        <v>10.18181818</v>
      </c>
      <c r="N33" s="314"/>
      <c r="O33" s="270"/>
      <c r="P33" s="222"/>
      <c r="Q33" s="481"/>
      <c r="R33" s="222"/>
      <c r="S33" s="222"/>
      <c r="T33" s="222"/>
      <c r="U33" s="222"/>
      <c r="V33" s="222"/>
      <c r="W33" s="222"/>
      <c r="X33" s="222"/>
      <c r="Y33" s="222"/>
      <c r="Z33" s="222"/>
    </row>
    <row r="34" ht="14.25" customHeight="1">
      <c r="A34" s="318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4"/>
      <c r="N34" s="331" t="s">
        <v>88</v>
      </c>
      <c r="O34" s="336">
        <f>(K32+L32+M32)+M33-M9</f>
        <v>423.5418182</v>
      </c>
      <c r="P34" s="222"/>
      <c r="Q34" s="481"/>
      <c r="R34" s="222"/>
      <c r="S34" s="222"/>
      <c r="T34" s="222"/>
      <c r="U34" s="222"/>
      <c r="V34" s="222"/>
      <c r="W34" s="222"/>
      <c r="X34" s="222"/>
      <c r="Y34" s="222"/>
      <c r="Z34" s="222"/>
    </row>
    <row r="35" ht="14.25" customHeight="1">
      <c r="A35" s="250" t="s">
        <v>91</v>
      </c>
      <c r="B35" s="341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493"/>
      <c r="N35" s="347"/>
      <c r="O35" s="348"/>
      <c r="P35" s="222"/>
      <c r="Q35" s="481"/>
      <c r="R35" s="222"/>
      <c r="S35" s="222"/>
      <c r="T35" s="222"/>
      <c r="U35" s="222"/>
      <c r="V35" s="222"/>
      <c r="W35" s="222"/>
      <c r="X35" s="222"/>
      <c r="Y35" s="222"/>
      <c r="Z35" s="222"/>
    </row>
    <row r="36" ht="12.75" customHeight="1">
      <c r="A36" s="268" t="s">
        <v>92</v>
      </c>
      <c r="B36" s="269">
        <f>'CptResu an2'!B14</f>
        <v>10</v>
      </c>
      <c r="C36" s="269">
        <f>'CptResu an2'!C14</f>
        <v>10</v>
      </c>
      <c r="D36" s="269">
        <f>'CptResu an2'!D14</f>
        <v>10</v>
      </c>
      <c r="E36" s="269">
        <f>'CptResu an2'!E14</f>
        <v>10</v>
      </c>
      <c r="F36" s="269">
        <f>'CptResu an2'!F14</f>
        <v>10</v>
      </c>
      <c r="G36" s="269">
        <f>'CptResu an2'!G14</f>
        <v>10</v>
      </c>
      <c r="H36" s="269">
        <f>'CptResu an2'!H14</f>
        <v>10</v>
      </c>
      <c r="I36" s="269">
        <f>'CptResu an2'!I14</f>
        <v>20</v>
      </c>
      <c r="J36" s="269">
        <f>'CptResu an2'!J14</f>
        <v>20</v>
      </c>
      <c r="K36" s="269">
        <f>'CptResu an2'!K14</f>
        <v>20</v>
      </c>
      <c r="L36" s="269">
        <f>'CptResu an2'!L14</f>
        <v>20</v>
      </c>
      <c r="M36" s="269">
        <f>'CptResu an2'!M14</f>
        <v>20</v>
      </c>
      <c r="N36" s="276">
        <f t="shared" ref="N36:N46" si="12">SUM(B36:M36)</f>
        <v>170</v>
      </c>
      <c r="O36" s="427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</row>
    <row r="37" ht="12.75" customHeight="1">
      <c r="A37" s="86" t="s">
        <v>94</v>
      </c>
      <c r="B37" s="310">
        <f>'CptResu an2'!B15</f>
        <v>4.5</v>
      </c>
      <c r="C37" s="310">
        <f>'CptResu an2'!C15</f>
        <v>4.5</v>
      </c>
      <c r="D37" s="310">
        <f>'CptResu an2'!D15</f>
        <v>4.5</v>
      </c>
      <c r="E37" s="310">
        <f>'CptResu an2'!E15</f>
        <v>4.5</v>
      </c>
      <c r="F37" s="310">
        <f>'CptResu an2'!F15</f>
        <v>4.5</v>
      </c>
      <c r="G37" s="310">
        <f>'CptResu an2'!G15</f>
        <v>4.5</v>
      </c>
      <c r="H37" s="310">
        <f>'CptResu an2'!H15</f>
        <v>4.5</v>
      </c>
      <c r="I37" s="310">
        <f>'CptResu an2'!I15</f>
        <v>9</v>
      </c>
      <c r="J37" s="310">
        <f>'CptResu an2'!J15</f>
        <v>9</v>
      </c>
      <c r="K37" s="310">
        <f>'CptResu an2'!K15</f>
        <v>9</v>
      </c>
      <c r="L37" s="310">
        <f>'CptResu an2'!L15</f>
        <v>9</v>
      </c>
      <c r="M37" s="310">
        <f>'CptResu an2'!M15</f>
        <v>9</v>
      </c>
      <c r="N37" s="366">
        <f t="shared" si="12"/>
        <v>76.5</v>
      </c>
      <c r="O37" s="503">
        <v>3.0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</row>
    <row r="38" ht="12.75" customHeight="1">
      <c r="A38" s="368" t="s">
        <v>95</v>
      </c>
      <c r="B38" s="310">
        <f>'CptResu an2'!B22</f>
        <v>23.84</v>
      </c>
      <c r="C38" s="310">
        <f>'CptResu an2'!C22</f>
        <v>31.12</v>
      </c>
      <c r="D38" s="310">
        <f>'CptResu an2'!D22</f>
        <v>34.76</v>
      </c>
      <c r="E38" s="310">
        <f>'CptResu an2'!E22</f>
        <v>34.76</v>
      </c>
      <c r="F38" s="310">
        <f>'CptResu an2'!F22</f>
        <v>34.76</v>
      </c>
      <c r="G38" s="310">
        <f>'CptResu an2'!G22</f>
        <v>34.76</v>
      </c>
      <c r="H38" s="310">
        <f>'CptResu an2'!H22</f>
        <v>33.12</v>
      </c>
      <c r="I38" s="310">
        <f>'CptResu an2'!I22</f>
        <v>25.84</v>
      </c>
      <c r="J38" s="310">
        <f>'CptResu an2'!J22</f>
        <v>36.76</v>
      </c>
      <c r="K38" s="310">
        <f>'CptResu an2'!K22</f>
        <v>36.76</v>
      </c>
      <c r="L38" s="310">
        <f>'CptResu an2'!L22</f>
        <v>36.76</v>
      </c>
      <c r="M38" s="310">
        <f>'CptResu an2'!M22+M33-L33</f>
        <v>24.76</v>
      </c>
      <c r="N38" s="366">
        <f t="shared" si="12"/>
        <v>388</v>
      </c>
      <c r="O38" s="367">
        <f t="shared" ref="O38:O39" si="14">O14</f>
        <v>2</v>
      </c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</row>
    <row r="39" ht="13.5" customHeight="1">
      <c r="A39" s="280" t="s">
        <v>96</v>
      </c>
      <c r="B39" s="282">
        <f t="shared" ref="B39:M39" si="13">(B38)*$O$39</f>
        <v>4.768</v>
      </c>
      <c r="C39" s="282">
        <f t="shared" si="13"/>
        <v>6.224</v>
      </c>
      <c r="D39" s="282">
        <f t="shared" si="13"/>
        <v>6.952</v>
      </c>
      <c r="E39" s="282">
        <f t="shared" si="13"/>
        <v>6.952</v>
      </c>
      <c r="F39" s="282">
        <f t="shared" si="13"/>
        <v>6.952</v>
      </c>
      <c r="G39" s="282">
        <f t="shared" si="13"/>
        <v>6.952</v>
      </c>
      <c r="H39" s="282">
        <f t="shared" si="13"/>
        <v>6.624</v>
      </c>
      <c r="I39" s="282">
        <f t="shared" si="13"/>
        <v>5.168</v>
      </c>
      <c r="J39" s="282">
        <f t="shared" si="13"/>
        <v>7.352</v>
      </c>
      <c r="K39" s="282">
        <f t="shared" si="13"/>
        <v>7.352</v>
      </c>
      <c r="L39" s="282">
        <f t="shared" si="13"/>
        <v>7.352</v>
      </c>
      <c r="M39" s="282">
        <f t="shared" si="13"/>
        <v>4.952</v>
      </c>
      <c r="N39" s="377">
        <f t="shared" si="12"/>
        <v>77.6</v>
      </c>
      <c r="O39" s="378">
        <f t="shared" si="14"/>
        <v>0.2</v>
      </c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</row>
    <row r="40" ht="13.5" customHeight="1">
      <c r="A40" s="379" t="s">
        <v>121</v>
      </c>
      <c r="B40" s="381">
        <f t="shared" ref="B40:M40" si="15">SUM(B36:B39)</f>
        <v>43.108</v>
      </c>
      <c r="C40" s="381">
        <f t="shared" si="15"/>
        <v>51.844</v>
      </c>
      <c r="D40" s="381">
        <f t="shared" si="15"/>
        <v>56.212</v>
      </c>
      <c r="E40" s="381">
        <f t="shared" si="15"/>
        <v>56.212</v>
      </c>
      <c r="F40" s="381">
        <f t="shared" si="15"/>
        <v>56.212</v>
      </c>
      <c r="G40" s="381">
        <f t="shared" si="15"/>
        <v>56.212</v>
      </c>
      <c r="H40" s="381">
        <f t="shared" si="15"/>
        <v>54.244</v>
      </c>
      <c r="I40" s="381">
        <f t="shared" si="15"/>
        <v>60.008</v>
      </c>
      <c r="J40" s="381">
        <f t="shared" si="15"/>
        <v>73.112</v>
      </c>
      <c r="K40" s="381">
        <f t="shared" si="15"/>
        <v>73.112</v>
      </c>
      <c r="L40" s="381">
        <f t="shared" si="15"/>
        <v>73.112</v>
      </c>
      <c r="M40" s="381">
        <f t="shared" si="15"/>
        <v>58.712</v>
      </c>
      <c r="N40" s="382">
        <f t="shared" si="12"/>
        <v>712.1</v>
      </c>
      <c r="O40" s="383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</row>
    <row r="41" ht="12.75" customHeight="1">
      <c r="A41" s="268" t="s">
        <v>98</v>
      </c>
      <c r="B41" s="269">
        <f>'CptResu an2'!B48</f>
        <v>22</v>
      </c>
      <c r="C41" s="269">
        <f>'CptResu an2'!C48</f>
        <v>16</v>
      </c>
      <c r="D41" s="269">
        <f>'CptResu an2'!D48</f>
        <v>11</v>
      </c>
      <c r="E41" s="269">
        <f>'CptResu an2'!E48</f>
        <v>21</v>
      </c>
      <c r="F41" s="269">
        <f>'CptResu an2'!F48</f>
        <v>14</v>
      </c>
      <c r="G41" s="269">
        <f>'CptResu an2'!G48</f>
        <v>11</v>
      </c>
      <c r="H41" s="269">
        <f>'CptResu an2'!H48</f>
        <v>21</v>
      </c>
      <c r="I41" s="269">
        <f>'CptResu an2'!I48</f>
        <v>18</v>
      </c>
      <c r="J41" s="269">
        <f>'CptResu an2'!J48</f>
        <v>16</v>
      </c>
      <c r="K41" s="269">
        <f>'CptResu an2'!K48</f>
        <v>14</v>
      </c>
      <c r="L41" s="269">
        <f>'CptResu an2'!L48</f>
        <v>11</v>
      </c>
      <c r="M41" s="269">
        <f>'CptResu an2'!M48</f>
        <v>11</v>
      </c>
      <c r="N41" s="276">
        <f t="shared" si="12"/>
        <v>186</v>
      </c>
      <c r="O41" s="278">
        <f t="shared" ref="O41:O42" si="17">O17</f>
        <v>1</v>
      </c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</row>
    <row r="42" ht="13.5" customHeight="1">
      <c r="A42" s="280" t="s">
        <v>99</v>
      </c>
      <c r="B42" s="282">
        <f t="shared" ref="B42:M42" si="16">B41*$O$42</f>
        <v>4.4</v>
      </c>
      <c r="C42" s="282">
        <f t="shared" si="16"/>
        <v>3.2</v>
      </c>
      <c r="D42" s="282">
        <f t="shared" si="16"/>
        <v>2.2</v>
      </c>
      <c r="E42" s="282">
        <f t="shared" si="16"/>
        <v>4.2</v>
      </c>
      <c r="F42" s="282">
        <f t="shared" si="16"/>
        <v>2.8</v>
      </c>
      <c r="G42" s="282">
        <f t="shared" si="16"/>
        <v>2.2</v>
      </c>
      <c r="H42" s="282">
        <f t="shared" si="16"/>
        <v>4.2</v>
      </c>
      <c r="I42" s="282">
        <f t="shared" si="16"/>
        <v>3.6</v>
      </c>
      <c r="J42" s="282">
        <f t="shared" si="16"/>
        <v>3.2</v>
      </c>
      <c r="K42" s="282">
        <f t="shared" si="16"/>
        <v>2.8</v>
      </c>
      <c r="L42" s="282">
        <f t="shared" si="16"/>
        <v>2.2</v>
      </c>
      <c r="M42" s="282">
        <f t="shared" si="16"/>
        <v>2.2</v>
      </c>
      <c r="N42" s="377">
        <f t="shared" si="12"/>
        <v>37.2</v>
      </c>
      <c r="O42" s="288">
        <f t="shared" si="17"/>
        <v>0.2</v>
      </c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</row>
    <row r="43" ht="13.5" customHeight="1">
      <c r="A43" s="379" t="s">
        <v>100</v>
      </c>
      <c r="B43" s="389">
        <f t="shared" ref="B43:M43" si="18">B41+B42</f>
        <v>26.4</v>
      </c>
      <c r="C43" s="389">
        <f t="shared" si="18"/>
        <v>19.2</v>
      </c>
      <c r="D43" s="389">
        <f t="shared" si="18"/>
        <v>13.2</v>
      </c>
      <c r="E43" s="389">
        <f t="shared" si="18"/>
        <v>25.2</v>
      </c>
      <c r="F43" s="389">
        <f t="shared" si="18"/>
        <v>16.8</v>
      </c>
      <c r="G43" s="389">
        <f t="shared" si="18"/>
        <v>13.2</v>
      </c>
      <c r="H43" s="389">
        <f t="shared" si="18"/>
        <v>25.2</v>
      </c>
      <c r="I43" s="389">
        <f t="shared" si="18"/>
        <v>21.6</v>
      </c>
      <c r="J43" s="389">
        <f t="shared" si="18"/>
        <v>19.2</v>
      </c>
      <c r="K43" s="389">
        <f t="shared" si="18"/>
        <v>16.8</v>
      </c>
      <c r="L43" s="389">
        <f t="shared" si="18"/>
        <v>13.2</v>
      </c>
      <c r="M43" s="389">
        <f t="shared" si="18"/>
        <v>13.2</v>
      </c>
      <c r="N43" s="392">
        <f t="shared" si="12"/>
        <v>223.2</v>
      </c>
      <c r="O43" s="39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</row>
    <row r="44" ht="12.75" customHeight="1">
      <c r="A44" s="368" t="s">
        <v>92</v>
      </c>
      <c r="B44" s="310">
        <f>'CptResu an2'!B51+'CptResu an2'!B54+'CptResu an2'!B56</f>
        <v>23</v>
      </c>
      <c r="C44" s="310">
        <f>'CptResu an2'!C51+'CptResu an2'!C54+'CptResu an2'!C56</f>
        <v>22.5</v>
      </c>
      <c r="D44" s="310">
        <f>'CptResu an2'!D51+'CptResu an2'!D54+'CptResu an2'!D56</f>
        <v>22.5</v>
      </c>
      <c r="E44" s="310">
        <f>'CptResu an2'!E51+'CptResu an2'!E54+'CptResu an2'!E56</f>
        <v>22.5</v>
      </c>
      <c r="F44" s="310">
        <f>'CptResu an2'!F51+'CptResu an2'!F54+'CptResu an2'!F56</f>
        <v>22.5</v>
      </c>
      <c r="G44" s="310">
        <f>'CptResu an2'!G51+'CptResu an2'!G54+'CptResu an2'!G56</f>
        <v>22.5</v>
      </c>
      <c r="H44" s="310">
        <f>'CptResu an2'!H51+'CptResu an2'!H54+'CptResu an2'!H56</f>
        <v>22.5</v>
      </c>
      <c r="I44" s="310">
        <f>'CptResu an2'!I51+'CptResu an2'!I54+'CptResu an2'!I56</f>
        <v>22.5</v>
      </c>
      <c r="J44" s="310">
        <f>'CptResu an2'!J51+'CptResu an2'!J54+'CptResu an2'!J56</f>
        <v>22.5</v>
      </c>
      <c r="K44" s="310">
        <f>'CptResu an2'!K51+'CptResu an2'!K54+'CptResu an2'!K56</f>
        <v>22.5</v>
      </c>
      <c r="L44" s="310">
        <f>'CptResu an2'!L51+'CptResu an2'!L54+'CptResu an2'!L56</f>
        <v>22.5</v>
      </c>
      <c r="M44" s="310">
        <f>'CptResu an2'!M51+'CptResu an2'!M54+'CptResu an2'!M56</f>
        <v>22.5</v>
      </c>
      <c r="N44" s="366">
        <f t="shared" si="12"/>
        <v>270.5</v>
      </c>
      <c r="O44" s="311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</row>
    <row r="45" ht="13.5" customHeight="1">
      <c r="A45" s="406" t="s">
        <v>94</v>
      </c>
      <c r="B45" s="282">
        <f>'CptResu an2'!B52+'CptResu an2'!B55</f>
        <v>15</v>
      </c>
      <c r="C45" s="282">
        <f>'CptResu an2'!C52+'CptResu an2'!C55</f>
        <v>14</v>
      </c>
      <c r="D45" s="282">
        <f>'CptResu an2'!D52+'CptResu an2'!D55</f>
        <v>14</v>
      </c>
      <c r="E45" s="282">
        <f>'CptResu an2'!E52+'CptResu an2'!E55</f>
        <v>14</v>
      </c>
      <c r="F45" s="282">
        <f>'CptResu an2'!F52+'CptResu an2'!F55</f>
        <v>14</v>
      </c>
      <c r="G45" s="282">
        <f>'CptResu an2'!G52+'CptResu an2'!G55</f>
        <v>14</v>
      </c>
      <c r="H45" s="282">
        <f>'CptResu an2'!H52+'CptResu an2'!H55</f>
        <v>14</v>
      </c>
      <c r="I45" s="282">
        <f>'CptResu an2'!I52+'CptResu an2'!I55</f>
        <v>14</v>
      </c>
      <c r="J45" s="282">
        <f>'CptResu an2'!J52+'CptResu an2'!J55</f>
        <v>14</v>
      </c>
      <c r="K45" s="282">
        <f>'CptResu an2'!K52+'CptResu an2'!K55</f>
        <v>14</v>
      </c>
      <c r="L45" s="282">
        <f>'CptResu an2'!L52+'CptResu an2'!L55</f>
        <v>14</v>
      </c>
      <c r="M45" s="282">
        <f>'CptResu an2'!M52+'CptResu an2'!M55</f>
        <v>14</v>
      </c>
      <c r="N45" s="514">
        <f t="shared" si="12"/>
        <v>169</v>
      </c>
      <c r="O45" s="515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</row>
    <row r="46" ht="14.25" customHeight="1">
      <c r="A46" s="410" t="str">
        <f>A22</f>
        <v>Total Personnel </v>
      </c>
      <c r="B46" s="412">
        <f t="shared" ref="B46:M46" si="19">SUM(B44:B45)</f>
        <v>38</v>
      </c>
      <c r="C46" s="414">
        <f t="shared" si="19"/>
        <v>36.5</v>
      </c>
      <c r="D46" s="414">
        <f t="shared" si="19"/>
        <v>36.5</v>
      </c>
      <c r="E46" s="414">
        <f t="shared" si="19"/>
        <v>36.5</v>
      </c>
      <c r="F46" s="414">
        <f t="shared" si="19"/>
        <v>36.5</v>
      </c>
      <c r="G46" s="414">
        <f t="shared" si="19"/>
        <v>36.5</v>
      </c>
      <c r="H46" s="414">
        <f t="shared" si="19"/>
        <v>36.5</v>
      </c>
      <c r="I46" s="414">
        <f t="shared" si="19"/>
        <v>36.5</v>
      </c>
      <c r="J46" s="414">
        <f t="shared" si="19"/>
        <v>36.5</v>
      </c>
      <c r="K46" s="414">
        <f t="shared" si="19"/>
        <v>36.5</v>
      </c>
      <c r="L46" s="414">
        <f t="shared" si="19"/>
        <v>36.5</v>
      </c>
      <c r="M46" s="389">
        <f t="shared" si="19"/>
        <v>36.5</v>
      </c>
      <c r="N46" s="516">
        <f t="shared" si="12"/>
        <v>439.5</v>
      </c>
      <c r="O46" s="518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</row>
    <row r="47" ht="12.75" customHeight="1">
      <c r="A47" s="520" t="s">
        <v>126</v>
      </c>
      <c r="B47" s="417">
        <f>TVA!B20</f>
        <v>6.432</v>
      </c>
      <c r="C47" s="419">
        <f>TVA!C20</f>
        <v>1.576</v>
      </c>
      <c r="D47" s="419">
        <f>TVA!D20</f>
        <v>14.248</v>
      </c>
      <c r="E47" s="419">
        <f>TVA!E20</f>
        <v>12.248</v>
      </c>
      <c r="F47" s="419">
        <f>TVA!F20</f>
        <v>13.648</v>
      </c>
      <c r="G47" s="419">
        <f>TVA!G20</f>
        <v>14.248</v>
      </c>
      <c r="H47" s="419">
        <f>TVA!H20</f>
        <v>9.976</v>
      </c>
      <c r="I47" s="419">
        <f>TVA!I20</f>
        <v>6.832</v>
      </c>
      <c r="J47" s="419">
        <f>TVA!J20</f>
        <v>12.848</v>
      </c>
      <c r="K47" s="419">
        <f>TVA!K20</f>
        <v>13.248</v>
      </c>
      <c r="L47" s="419">
        <f>TVA!L20</f>
        <v>13.848</v>
      </c>
      <c r="M47" s="425">
        <f>TVA!M20</f>
        <v>16.248</v>
      </c>
      <c r="N47" s="426"/>
      <c r="O47" s="4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</row>
    <row r="48" ht="13.5" customHeight="1">
      <c r="A48" s="410" t="s">
        <v>103</v>
      </c>
      <c r="B48" s="526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436">
        <f>CptResu3ans!C62</f>
        <v>-8.036028818</v>
      </c>
      <c r="N48" s="438">
        <f>SUM(B48:M48)</f>
        <v>-8.036028818</v>
      </c>
      <c r="O48" s="439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</row>
    <row r="49" ht="13.5" customHeight="1">
      <c r="A49" s="441"/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531" t="s">
        <v>107</v>
      </c>
      <c r="N49" s="532"/>
      <c r="O49" s="336">
        <f>(K37+L37+M37)+(K45+L45+M45)+(K47+L47+M47)+M48+(L38+M38+L39+M39)+(M41+M42)</f>
        <v>191.3319712</v>
      </c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</row>
    <row r="50" ht="18.75" customHeight="1">
      <c r="A50" s="222"/>
      <c r="B50" s="454"/>
      <c r="C50" s="454"/>
      <c r="D50" s="454"/>
      <c r="E50" s="454"/>
      <c r="F50" s="456"/>
      <c r="G50" s="454"/>
      <c r="H50" s="454"/>
      <c r="I50" s="454"/>
      <c r="J50" s="454"/>
      <c r="K50" s="454"/>
      <c r="L50" s="534"/>
      <c r="M50" s="536" t="s">
        <v>130</v>
      </c>
      <c r="N50" s="537"/>
      <c r="O50" s="462">
        <f>O34-O49</f>
        <v>232.209847</v>
      </c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</row>
    <row r="51" ht="26.25" customHeight="1">
      <c r="A51" s="229" t="s">
        <v>72</v>
      </c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63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</row>
    <row r="52" ht="16.5" customHeight="1">
      <c r="A52" s="250" t="s">
        <v>75</v>
      </c>
      <c r="B52" s="246">
        <f>'CptResu an3'!B3</f>
        <v>43831</v>
      </c>
      <c r="C52" s="246">
        <f>'CptResu an3'!C3</f>
        <v>43862</v>
      </c>
      <c r="D52" s="246">
        <f>'CptResu an3'!D3</f>
        <v>43891</v>
      </c>
      <c r="E52" s="246">
        <f>'CptResu an3'!E3</f>
        <v>43922</v>
      </c>
      <c r="F52" s="246">
        <f>'CptResu an3'!F3</f>
        <v>43952</v>
      </c>
      <c r="G52" s="246">
        <f>'CptResu an3'!G3</f>
        <v>43983</v>
      </c>
      <c r="H52" s="246">
        <f>'CptResu an3'!H3</f>
        <v>44013</v>
      </c>
      <c r="I52" s="246">
        <f>'CptResu an3'!I3</f>
        <v>44044</v>
      </c>
      <c r="J52" s="246">
        <f>'CptResu an3'!J3</f>
        <v>44075</v>
      </c>
      <c r="K52" s="246">
        <f>'CptResu an3'!K3</f>
        <v>44105</v>
      </c>
      <c r="L52" s="246">
        <f>'CptResu an3'!L3</f>
        <v>44136</v>
      </c>
      <c r="M52" s="246">
        <f>'CptResu an3'!M3</f>
        <v>44166</v>
      </c>
      <c r="N52" s="545"/>
      <c r="O52" s="232" t="s">
        <v>77</v>
      </c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</row>
    <row r="53" ht="13.5" customHeight="1">
      <c r="A53" s="250" t="s">
        <v>78</v>
      </c>
      <c r="B53" s="465"/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7"/>
      <c r="N53" s="469"/>
      <c r="O53" s="470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</row>
    <row r="54" ht="12.75" customHeight="1">
      <c r="A54" s="268" t="s">
        <v>80</v>
      </c>
      <c r="B54" s="269">
        <f>'CptResu an3'!B9</f>
        <v>108</v>
      </c>
      <c r="C54" s="269">
        <f>'CptResu an3'!C9</f>
        <v>144</v>
      </c>
      <c r="D54" s="269">
        <f>'CptResu an3'!D9</f>
        <v>162</v>
      </c>
      <c r="E54" s="269">
        <f>'CptResu an3'!E9</f>
        <v>162</v>
      </c>
      <c r="F54" s="269">
        <f>'CptResu an3'!F9</f>
        <v>162</v>
      </c>
      <c r="G54" s="269">
        <f>'CptResu an3'!G9</f>
        <v>162</v>
      </c>
      <c r="H54" s="269">
        <f>'CptResu an3'!H9</f>
        <v>144</v>
      </c>
      <c r="I54" s="269">
        <f>'CptResu an3'!I9</f>
        <v>108</v>
      </c>
      <c r="J54" s="269">
        <f>'CptResu an3'!J9</f>
        <v>162</v>
      </c>
      <c r="K54" s="269">
        <f>'CptResu an3'!K9</f>
        <v>162</v>
      </c>
      <c r="L54" s="269">
        <f>'CptResu an3'!L9</f>
        <v>162</v>
      </c>
      <c r="M54" s="269">
        <f>'CptResu an3'!M9</f>
        <v>162</v>
      </c>
      <c r="N54" s="276">
        <f t="shared" ref="N54:N56" si="21">SUM(B54:M54)</f>
        <v>1800</v>
      </c>
      <c r="O54" s="278">
        <f>+O30</f>
        <v>3</v>
      </c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</row>
    <row r="55" ht="13.5" customHeight="1">
      <c r="A55" s="280" t="s">
        <v>82</v>
      </c>
      <c r="B55" s="282">
        <f t="shared" ref="B55:M55" si="20">+B54*$O$55</f>
        <v>21.6</v>
      </c>
      <c r="C55" s="282">
        <f t="shared" si="20"/>
        <v>28.8</v>
      </c>
      <c r="D55" s="282">
        <f t="shared" si="20"/>
        <v>32.4</v>
      </c>
      <c r="E55" s="282">
        <f t="shared" si="20"/>
        <v>32.4</v>
      </c>
      <c r="F55" s="282">
        <f t="shared" si="20"/>
        <v>32.4</v>
      </c>
      <c r="G55" s="282">
        <f t="shared" si="20"/>
        <v>32.4</v>
      </c>
      <c r="H55" s="282">
        <f t="shared" si="20"/>
        <v>28.8</v>
      </c>
      <c r="I55" s="282">
        <f t="shared" si="20"/>
        <v>21.6</v>
      </c>
      <c r="J55" s="282">
        <f t="shared" si="20"/>
        <v>32.4</v>
      </c>
      <c r="K55" s="282">
        <f t="shared" si="20"/>
        <v>32.4</v>
      </c>
      <c r="L55" s="282">
        <f t="shared" si="20"/>
        <v>32.4</v>
      </c>
      <c r="M55" s="282">
        <f t="shared" si="20"/>
        <v>32.4</v>
      </c>
      <c r="N55" s="377">
        <f t="shared" si="21"/>
        <v>360</v>
      </c>
      <c r="O55" s="288">
        <f>O31</f>
        <v>0.2</v>
      </c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</row>
    <row r="56" ht="14.25" customHeight="1">
      <c r="A56" s="290" t="s">
        <v>83</v>
      </c>
      <c r="B56" s="293">
        <f t="shared" ref="B56:M56" si="22">B54+B55</f>
        <v>129.6</v>
      </c>
      <c r="C56" s="293">
        <f t="shared" si="22"/>
        <v>172.8</v>
      </c>
      <c r="D56" s="293">
        <f t="shared" si="22"/>
        <v>194.4</v>
      </c>
      <c r="E56" s="293">
        <f t="shared" si="22"/>
        <v>194.4</v>
      </c>
      <c r="F56" s="293">
        <f t="shared" si="22"/>
        <v>194.4</v>
      </c>
      <c r="G56" s="293">
        <f t="shared" si="22"/>
        <v>194.4</v>
      </c>
      <c r="H56" s="293">
        <f t="shared" si="22"/>
        <v>172.8</v>
      </c>
      <c r="I56" s="293">
        <f t="shared" si="22"/>
        <v>129.6</v>
      </c>
      <c r="J56" s="293">
        <f t="shared" si="22"/>
        <v>194.4</v>
      </c>
      <c r="K56" s="293">
        <f t="shared" si="22"/>
        <v>194.4</v>
      </c>
      <c r="L56" s="293">
        <f t="shared" si="22"/>
        <v>194.4</v>
      </c>
      <c r="M56" s="301">
        <f t="shared" si="22"/>
        <v>194.4</v>
      </c>
      <c r="N56" s="392">
        <f t="shared" si="21"/>
        <v>2160</v>
      </c>
      <c r="O56" s="304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</row>
    <row r="57" ht="13.5" customHeight="1">
      <c r="A57" s="306" t="s">
        <v>31</v>
      </c>
      <c r="B57" s="553">
        <f>'CptResu an3'!B27</f>
        <v>25.09090909</v>
      </c>
      <c r="C57" s="308">
        <f>'CptResu an3'!C27</f>
        <v>30.61090909</v>
      </c>
      <c r="D57" s="308">
        <f>'CptResu an3'!D27</f>
        <v>30.61090909</v>
      </c>
      <c r="E57" s="308">
        <f>'CptResu an3'!E27</f>
        <v>30.61090909</v>
      </c>
      <c r="F57" s="308">
        <f>'CptResu an3'!F27</f>
        <v>30.61090909</v>
      </c>
      <c r="G57" s="308">
        <f>'CptResu an3'!G27</f>
        <v>25.09090909</v>
      </c>
      <c r="H57" s="308">
        <f>'CptResu an3'!H27</f>
        <v>14.05090909</v>
      </c>
      <c r="I57" s="308">
        <f>'CptResu an3'!I27</f>
        <v>30.61090909</v>
      </c>
      <c r="J57" s="308">
        <f>'CptResu an3'!J27</f>
        <v>30.61090909</v>
      </c>
      <c r="K57" s="308">
        <f>'CptResu an3'!K27</f>
        <v>30.61090909</v>
      </c>
      <c r="L57" s="308">
        <f>'CptResu an3'!L27</f>
        <v>30.61090909</v>
      </c>
      <c r="M57" s="313">
        <f>'CptResu an3'!M27</f>
        <v>14.05090909</v>
      </c>
      <c r="N57" s="392"/>
      <c r="O57" s="270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</row>
    <row r="58" ht="13.5" customHeight="1">
      <c r="A58" s="318"/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4"/>
      <c r="N58" s="559" t="s">
        <v>88</v>
      </c>
      <c r="O58" s="336">
        <f>(K56+L56+M56)+M57-M33</f>
        <v>587.0690909</v>
      </c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</row>
    <row r="59" ht="13.5" customHeight="1">
      <c r="A59" s="250" t="s">
        <v>91</v>
      </c>
      <c r="B59" s="341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493"/>
      <c r="N59" s="375"/>
      <c r="O59" s="348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</row>
    <row r="60" ht="12.75" customHeight="1">
      <c r="A60" s="268" t="s">
        <v>92</v>
      </c>
      <c r="B60" s="269">
        <f>'CptResu an3'!B14</f>
        <v>20</v>
      </c>
      <c r="C60" s="269">
        <f>'CptResu an3'!C14</f>
        <v>20</v>
      </c>
      <c r="D60" s="269">
        <f>'CptResu an3'!D14</f>
        <v>20</v>
      </c>
      <c r="E60" s="269">
        <f>'CptResu an3'!E14</f>
        <v>20</v>
      </c>
      <c r="F60" s="269">
        <f>'CptResu an3'!F14</f>
        <v>20</v>
      </c>
      <c r="G60" s="269">
        <f>'CptResu an3'!G14</f>
        <v>20</v>
      </c>
      <c r="H60" s="269">
        <f>'CptResu an3'!H14</f>
        <v>20</v>
      </c>
      <c r="I60" s="269">
        <f>'CptResu an3'!I14</f>
        <v>20</v>
      </c>
      <c r="J60" s="269">
        <f>'CptResu an3'!J14</f>
        <v>20</v>
      </c>
      <c r="K60" s="269">
        <f>'CptResu an3'!K14</f>
        <v>20</v>
      </c>
      <c r="L60" s="269">
        <f>'CptResu an3'!L14</f>
        <v>20</v>
      </c>
      <c r="M60" s="310">
        <f>'CptResu an3'!M14</f>
        <v>20</v>
      </c>
      <c r="N60" s="276">
        <f t="shared" ref="N60:N70" si="23">SUM(B60:M60)</f>
        <v>240</v>
      </c>
      <c r="O60" s="4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</row>
    <row r="61" ht="12.75" customHeight="1">
      <c r="A61" s="86" t="s">
        <v>94</v>
      </c>
      <c r="B61" s="310">
        <f>'CptResu an3'!B15</f>
        <v>9</v>
      </c>
      <c r="C61" s="310">
        <f>'CptResu an3'!C15</f>
        <v>9</v>
      </c>
      <c r="D61" s="310">
        <f>'CptResu an3'!D15</f>
        <v>9</v>
      </c>
      <c r="E61" s="310">
        <f>'CptResu an3'!E15</f>
        <v>9</v>
      </c>
      <c r="F61" s="310">
        <f>'CptResu an3'!F15</f>
        <v>9</v>
      </c>
      <c r="G61" s="310">
        <f>'CptResu an3'!G15</f>
        <v>9</v>
      </c>
      <c r="H61" s="310">
        <f>'CptResu an3'!H15</f>
        <v>9</v>
      </c>
      <c r="I61" s="310">
        <f>'CptResu an3'!I15</f>
        <v>9</v>
      </c>
      <c r="J61" s="310">
        <f>'CptResu an3'!J15</f>
        <v>9</v>
      </c>
      <c r="K61" s="310">
        <f>'CptResu an3'!K15</f>
        <v>9</v>
      </c>
      <c r="L61" s="310">
        <f>'CptResu an3'!L15</f>
        <v>9</v>
      </c>
      <c r="M61" s="310">
        <f>'CptResu an3'!M15</f>
        <v>9</v>
      </c>
      <c r="N61" s="366">
        <f t="shared" si="23"/>
        <v>108</v>
      </c>
      <c r="O61" s="29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</row>
    <row r="62" ht="12.75" customHeight="1">
      <c r="A62" s="368" t="s">
        <v>95</v>
      </c>
      <c r="B62" s="310">
        <f>'CptResu an3'!B22</f>
        <v>34.24</v>
      </c>
      <c r="C62" s="310">
        <f>'CptResu an3'!C22</f>
        <v>44.32</v>
      </c>
      <c r="D62" s="310">
        <f>'CptResu an3'!D22</f>
        <v>49.36</v>
      </c>
      <c r="E62" s="310">
        <f>'CptResu an3'!E22</f>
        <v>49.36</v>
      </c>
      <c r="F62" s="310">
        <f>'CptResu an3'!F22</f>
        <v>49.36</v>
      </c>
      <c r="G62" s="310">
        <f>'CptResu an3'!G22</f>
        <v>49.36</v>
      </c>
      <c r="H62" s="310">
        <f>'CptResu an3'!H22</f>
        <v>44.32</v>
      </c>
      <c r="I62" s="310">
        <f>'CptResu an3'!I22</f>
        <v>34.24</v>
      </c>
      <c r="J62" s="310">
        <f>'CptResu an3'!J22</f>
        <v>49.36</v>
      </c>
      <c r="K62" s="310">
        <f>'CptResu an3'!K22</f>
        <v>49.36</v>
      </c>
      <c r="L62" s="310">
        <f>'CptResu an3'!L22</f>
        <v>49.36</v>
      </c>
      <c r="M62" s="310">
        <f>'CptResu an3'!M22</f>
        <v>49.36</v>
      </c>
      <c r="N62" s="366">
        <f t="shared" si="23"/>
        <v>552</v>
      </c>
      <c r="O62" s="367">
        <f t="shared" ref="O62:O63" si="25">O38</f>
        <v>2</v>
      </c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</row>
    <row r="63" ht="13.5" customHeight="1">
      <c r="A63" s="280" t="s">
        <v>96</v>
      </c>
      <c r="B63" s="282">
        <f t="shared" ref="B63:M63" si="24">(B62)*$O$63</f>
        <v>6.848</v>
      </c>
      <c r="C63" s="282">
        <f t="shared" si="24"/>
        <v>8.864</v>
      </c>
      <c r="D63" s="282">
        <f t="shared" si="24"/>
        <v>9.872</v>
      </c>
      <c r="E63" s="282">
        <f t="shared" si="24"/>
        <v>9.872</v>
      </c>
      <c r="F63" s="282">
        <f t="shared" si="24"/>
        <v>9.872</v>
      </c>
      <c r="G63" s="282">
        <f t="shared" si="24"/>
        <v>9.872</v>
      </c>
      <c r="H63" s="282">
        <f t="shared" si="24"/>
        <v>8.864</v>
      </c>
      <c r="I63" s="282">
        <f t="shared" si="24"/>
        <v>6.848</v>
      </c>
      <c r="J63" s="282">
        <f t="shared" si="24"/>
        <v>9.872</v>
      </c>
      <c r="K63" s="282">
        <f t="shared" si="24"/>
        <v>9.872</v>
      </c>
      <c r="L63" s="282">
        <f t="shared" si="24"/>
        <v>9.872</v>
      </c>
      <c r="M63" s="282">
        <f t="shared" si="24"/>
        <v>9.872</v>
      </c>
      <c r="N63" s="377">
        <f t="shared" si="23"/>
        <v>110.4</v>
      </c>
      <c r="O63" s="378">
        <f t="shared" si="25"/>
        <v>0.2</v>
      </c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</row>
    <row r="64" ht="13.5" customHeight="1">
      <c r="A64" s="379" t="s">
        <v>121</v>
      </c>
      <c r="B64" s="381">
        <f t="shared" ref="B64:M64" si="26">SUM(B60:B63)</f>
        <v>70.088</v>
      </c>
      <c r="C64" s="381">
        <f t="shared" si="26"/>
        <v>82.184</v>
      </c>
      <c r="D64" s="381">
        <f t="shared" si="26"/>
        <v>88.232</v>
      </c>
      <c r="E64" s="381">
        <f t="shared" si="26"/>
        <v>88.232</v>
      </c>
      <c r="F64" s="381">
        <f t="shared" si="26"/>
        <v>88.232</v>
      </c>
      <c r="G64" s="381">
        <f t="shared" si="26"/>
        <v>88.232</v>
      </c>
      <c r="H64" s="381">
        <f t="shared" si="26"/>
        <v>82.184</v>
      </c>
      <c r="I64" s="381">
        <f t="shared" si="26"/>
        <v>70.088</v>
      </c>
      <c r="J64" s="381">
        <f t="shared" si="26"/>
        <v>88.232</v>
      </c>
      <c r="K64" s="381">
        <f t="shared" si="26"/>
        <v>88.232</v>
      </c>
      <c r="L64" s="381">
        <f t="shared" si="26"/>
        <v>88.232</v>
      </c>
      <c r="M64" s="381">
        <f t="shared" si="26"/>
        <v>88.232</v>
      </c>
      <c r="N64" s="382">
        <f t="shared" si="23"/>
        <v>1010.4</v>
      </c>
      <c r="O64" s="383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</row>
    <row r="65" ht="12.75" customHeight="1">
      <c r="A65" s="268" t="s">
        <v>98</v>
      </c>
      <c r="B65" s="269">
        <f>'CptResu an3'!B48</f>
        <v>22</v>
      </c>
      <c r="C65" s="269">
        <f>'CptResu an3'!C48</f>
        <v>16</v>
      </c>
      <c r="D65" s="269">
        <f>'CptResu an3'!D48</f>
        <v>11</v>
      </c>
      <c r="E65" s="269">
        <f>'CptResu an3'!E48</f>
        <v>21</v>
      </c>
      <c r="F65" s="269">
        <f>'CptResu an3'!F48</f>
        <v>14</v>
      </c>
      <c r="G65" s="269">
        <f>'CptResu an3'!G48</f>
        <v>11</v>
      </c>
      <c r="H65" s="269">
        <f>'CptResu an3'!H48</f>
        <v>21</v>
      </c>
      <c r="I65" s="269">
        <f>'CptResu an3'!I48</f>
        <v>18</v>
      </c>
      <c r="J65" s="269">
        <f>'CptResu an3'!J48</f>
        <v>16</v>
      </c>
      <c r="K65" s="269">
        <f>'CptResu an3'!K48</f>
        <v>14</v>
      </c>
      <c r="L65" s="269">
        <f>'CptResu an3'!L48</f>
        <v>11</v>
      </c>
      <c r="M65" s="269">
        <f>'CptResu an3'!M48</f>
        <v>11</v>
      </c>
      <c r="N65" s="276">
        <f t="shared" si="23"/>
        <v>186</v>
      </c>
      <c r="O65" s="580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</row>
    <row r="66" ht="13.5" customHeight="1">
      <c r="A66" s="280" t="s">
        <v>99</v>
      </c>
      <c r="B66" s="282">
        <f t="shared" ref="B66:M66" si="27">B65*$O$66</f>
        <v>4.4</v>
      </c>
      <c r="C66" s="282">
        <f t="shared" si="27"/>
        <v>3.2</v>
      </c>
      <c r="D66" s="282">
        <f t="shared" si="27"/>
        <v>2.2</v>
      </c>
      <c r="E66" s="282">
        <f t="shared" si="27"/>
        <v>4.2</v>
      </c>
      <c r="F66" s="282">
        <f t="shared" si="27"/>
        <v>2.8</v>
      </c>
      <c r="G66" s="282">
        <f t="shared" si="27"/>
        <v>2.2</v>
      </c>
      <c r="H66" s="282">
        <f t="shared" si="27"/>
        <v>4.2</v>
      </c>
      <c r="I66" s="282">
        <f t="shared" si="27"/>
        <v>3.6</v>
      </c>
      <c r="J66" s="282">
        <f t="shared" si="27"/>
        <v>3.2</v>
      </c>
      <c r="K66" s="282">
        <f t="shared" si="27"/>
        <v>2.8</v>
      </c>
      <c r="L66" s="282">
        <f t="shared" si="27"/>
        <v>2.2</v>
      </c>
      <c r="M66" s="282">
        <f t="shared" si="27"/>
        <v>2.2</v>
      </c>
      <c r="N66" s="377">
        <f t="shared" si="23"/>
        <v>37.2</v>
      </c>
      <c r="O66" s="378">
        <f>O42</f>
        <v>0.2</v>
      </c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</row>
    <row r="67" ht="14.25" customHeight="1">
      <c r="A67" s="379" t="s">
        <v>100</v>
      </c>
      <c r="B67" s="389">
        <f t="shared" ref="B67:M67" si="28">B65+B66</f>
        <v>26.4</v>
      </c>
      <c r="C67" s="389">
        <f t="shared" si="28"/>
        <v>19.2</v>
      </c>
      <c r="D67" s="389">
        <f t="shared" si="28"/>
        <v>13.2</v>
      </c>
      <c r="E67" s="389">
        <f t="shared" si="28"/>
        <v>25.2</v>
      </c>
      <c r="F67" s="389">
        <f t="shared" si="28"/>
        <v>16.8</v>
      </c>
      <c r="G67" s="389">
        <f t="shared" si="28"/>
        <v>13.2</v>
      </c>
      <c r="H67" s="389">
        <f t="shared" si="28"/>
        <v>25.2</v>
      </c>
      <c r="I67" s="389">
        <f t="shared" si="28"/>
        <v>21.6</v>
      </c>
      <c r="J67" s="389">
        <f t="shared" si="28"/>
        <v>19.2</v>
      </c>
      <c r="K67" s="389">
        <f t="shared" si="28"/>
        <v>16.8</v>
      </c>
      <c r="L67" s="389">
        <f t="shared" si="28"/>
        <v>13.2</v>
      </c>
      <c r="M67" s="389">
        <f t="shared" si="28"/>
        <v>13.2</v>
      </c>
      <c r="N67" s="392">
        <f t="shared" si="23"/>
        <v>223.2</v>
      </c>
      <c r="O67" s="518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</row>
    <row r="68" ht="12.75" customHeight="1">
      <c r="A68" s="368" t="s">
        <v>92</v>
      </c>
      <c r="B68" s="310">
        <f>'CptResu an3'!B51+'CptResu an3'!B54+'CptResu an3'!B56</f>
        <v>33</v>
      </c>
      <c r="C68" s="310">
        <f>'CptResu an3'!C51+'CptResu an3'!C54+'CptResu an3'!C56</f>
        <v>32.5</v>
      </c>
      <c r="D68" s="310">
        <f>'CptResu an3'!D51+'CptResu an3'!D54+'CptResu an3'!D56</f>
        <v>32.5</v>
      </c>
      <c r="E68" s="310">
        <f>'CptResu an3'!E51+'CptResu an3'!E54+'CptResu an3'!E56</f>
        <v>32.5</v>
      </c>
      <c r="F68" s="310">
        <f>'CptResu an3'!F51+'CptResu an3'!F54+'CptResu an3'!F56</f>
        <v>32.5</v>
      </c>
      <c r="G68" s="310">
        <f>'CptResu an3'!G51+'CptResu an3'!G54+'CptResu an3'!G56</f>
        <v>32.5</v>
      </c>
      <c r="H68" s="310">
        <f>'CptResu an3'!H51+'CptResu an3'!H54+'CptResu an3'!H56</f>
        <v>32.5</v>
      </c>
      <c r="I68" s="310">
        <f>'CptResu an3'!I51+'CptResu an3'!I54+'CptResu an3'!I56</f>
        <v>32.5</v>
      </c>
      <c r="J68" s="310">
        <f>'CptResu an3'!J51+'CptResu an3'!J54+'CptResu an3'!J56</f>
        <v>32.5</v>
      </c>
      <c r="K68" s="310">
        <f>'CptResu an3'!K51+'CptResu an3'!K54+'CptResu an3'!K56</f>
        <v>32.5</v>
      </c>
      <c r="L68" s="310">
        <f>'CptResu an3'!L51+'CptResu an3'!L54+'CptResu an3'!L56</f>
        <v>32.5</v>
      </c>
      <c r="M68" s="310">
        <f>'CptResu an3'!M51+'CptResu an3'!M54+'CptResu an3'!M56</f>
        <v>32.5</v>
      </c>
      <c r="N68" s="366">
        <f t="shared" si="23"/>
        <v>390.5</v>
      </c>
      <c r="O68" s="359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</row>
    <row r="69" ht="13.5" customHeight="1">
      <c r="A69" s="406" t="s">
        <v>94</v>
      </c>
      <c r="B69" s="282">
        <f>'CptResu an3'!B52+'CptResu an3'!B55</f>
        <v>19.5</v>
      </c>
      <c r="C69" s="282">
        <f>'CptResu an3'!C52+'CptResu an3'!C55</f>
        <v>18.5</v>
      </c>
      <c r="D69" s="282">
        <f>'CptResu an3'!D52+'CptResu an3'!D55</f>
        <v>18.5</v>
      </c>
      <c r="E69" s="282">
        <f>'CptResu an3'!E52+'CptResu an3'!E55</f>
        <v>18.5</v>
      </c>
      <c r="F69" s="282">
        <f>'CptResu an3'!F52+'CptResu an3'!F55</f>
        <v>18.5</v>
      </c>
      <c r="G69" s="282">
        <f>'CptResu an3'!G52+'CptResu an3'!G55</f>
        <v>18.5</v>
      </c>
      <c r="H69" s="282">
        <f>'CptResu an3'!H52+'CptResu an3'!H55</f>
        <v>18.5</v>
      </c>
      <c r="I69" s="282">
        <f>'CptResu an3'!I52+'CptResu an3'!I55</f>
        <v>18.5</v>
      </c>
      <c r="J69" s="282">
        <f>'CptResu an3'!J52+'CptResu an3'!J55</f>
        <v>18.5</v>
      </c>
      <c r="K69" s="282">
        <f>'CptResu an3'!K52+'CptResu an3'!K55</f>
        <v>18.5</v>
      </c>
      <c r="L69" s="282">
        <f>'CptResu an3'!L52+'CptResu an3'!L55</f>
        <v>18.5</v>
      </c>
      <c r="M69" s="282">
        <f>'CptResu an3'!M52+'CptResu an3'!M55</f>
        <v>18.5</v>
      </c>
      <c r="N69" s="514">
        <f t="shared" si="23"/>
        <v>223</v>
      </c>
      <c r="O69" s="515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</row>
    <row r="70" ht="14.25" customHeight="1">
      <c r="A70" s="410" t="str">
        <f>A46</f>
        <v>Total Personnel </v>
      </c>
      <c r="B70" s="412">
        <f t="shared" ref="B70:M70" si="29">SUM(B68:B69)</f>
        <v>52.5</v>
      </c>
      <c r="C70" s="414">
        <f t="shared" si="29"/>
        <v>51</v>
      </c>
      <c r="D70" s="414">
        <f t="shared" si="29"/>
        <v>51</v>
      </c>
      <c r="E70" s="414">
        <f t="shared" si="29"/>
        <v>51</v>
      </c>
      <c r="F70" s="414">
        <f t="shared" si="29"/>
        <v>51</v>
      </c>
      <c r="G70" s="414">
        <f t="shared" si="29"/>
        <v>51</v>
      </c>
      <c r="H70" s="414">
        <f t="shared" si="29"/>
        <v>51</v>
      </c>
      <c r="I70" s="414">
        <f t="shared" si="29"/>
        <v>51</v>
      </c>
      <c r="J70" s="414">
        <f t="shared" si="29"/>
        <v>51</v>
      </c>
      <c r="K70" s="414">
        <f t="shared" si="29"/>
        <v>51</v>
      </c>
      <c r="L70" s="414">
        <f t="shared" si="29"/>
        <v>51</v>
      </c>
      <c r="M70" s="389">
        <f t="shared" si="29"/>
        <v>51</v>
      </c>
      <c r="N70" s="516">
        <f t="shared" si="23"/>
        <v>613.5</v>
      </c>
      <c r="O70" s="518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</row>
    <row r="71" ht="12.75" customHeight="1">
      <c r="A71" s="520" t="s">
        <v>126</v>
      </c>
      <c r="B71" s="417">
        <f>TVA!B29</f>
        <v>10.352</v>
      </c>
      <c r="C71" s="419">
        <f>TVA!C29</f>
        <v>6.936</v>
      </c>
      <c r="D71" s="419">
        <f>TVA!D29</f>
        <v>20.328</v>
      </c>
      <c r="E71" s="419">
        <f>TVA!E29</f>
        <v>18.328</v>
      </c>
      <c r="F71" s="419">
        <f>TVA!F29</f>
        <v>19.728</v>
      </c>
      <c r="G71" s="419">
        <f>TVA!G29</f>
        <v>20.328</v>
      </c>
      <c r="H71" s="419">
        <f>TVA!H29</f>
        <v>15.736</v>
      </c>
      <c r="I71" s="419">
        <f>TVA!I29</f>
        <v>11.152</v>
      </c>
      <c r="J71" s="419">
        <f>TVA!J29</f>
        <v>19.328</v>
      </c>
      <c r="K71" s="419">
        <f>TVA!K29</f>
        <v>19.728</v>
      </c>
      <c r="L71" s="419">
        <f>TVA!L29</f>
        <v>20.328</v>
      </c>
      <c r="M71" s="425">
        <f>TVA!M29</f>
        <v>20.328</v>
      </c>
      <c r="N71" s="426"/>
      <c r="O71" s="4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</row>
    <row r="72" ht="13.5" customHeight="1">
      <c r="A72" s="410" t="s">
        <v>103</v>
      </c>
      <c r="B72" s="526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436">
        <f>CptResu3ans!D62</f>
        <v>17.37753391</v>
      </c>
      <c r="N72" s="617">
        <f>SUM(B72:M72)</f>
        <v>17.37753391</v>
      </c>
      <c r="O72" s="439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</row>
    <row r="73" ht="13.5" customHeight="1">
      <c r="A73" s="441"/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623" t="s">
        <v>107</v>
      </c>
      <c r="N73" s="449"/>
      <c r="O73" s="336">
        <f>(K61+L61+M61)+(K69+L69+M69)+(K71+L71+M71)+M72+(L62+M62+L63+M63)+(M65+M66)</f>
        <v>291.9255339</v>
      </c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</row>
    <row r="74" ht="19.5" customHeight="1">
      <c r="A74" s="222"/>
      <c r="B74" s="626"/>
      <c r="C74" s="626"/>
      <c r="D74" s="626"/>
      <c r="E74" s="626"/>
      <c r="F74" s="626"/>
      <c r="G74" s="626"/>
      <c r="H74" s="626"/>
      <c r="I74" s="626"/>
      <c r="J74" s="626"/>
      <c r="K74" s="626"/>
      <c r="L74" s="628" t="s">
        <v>144</v>
      </c>
      <c r="M74" s="460"/>
      <c r="N74" s="461"/>
      <c r="O74" s="462">
        <f>O58-O73</f>
        <v>295.143557</v>
      </c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</row>
    <row r="75" ht="15.0" customHeight="1">
      <c r="A75" s="228"/>
      <c r="B75" s="222"/>
      <c r="C75" s="222"/>
      <c r="D75" s="222"/>
      <c r="E75" s="222"/>
      <c r="F75" s="222"/>
      <c r="G75" s="222"/>
      <c r="H75" s="222"/>
      <c r="I75" s="222"/>
      <c r="J75" s="222"/>
      <c r="K75" s="629"/>
      <c r="L75" s="630"/>
      <c r="M75" s="630"/>
      <c r="N75" s="630"/>
      <c r="O75" s="63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</row>
    <row r="76" ht="12.75" customHeight="1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30"/>
      <c r="O76" s="376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</row>
    <row r="77" ht="12.75" customHeight="1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30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</row>
    <row r="78" ht="12.75" customHeight="1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30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</row>
    <row r="79" ht="12.75" customHeight="1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30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</row>
    <row r="80" ht="12.75" customHeight="1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30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</row>
    <row r="81" ht="12.75" customHeight="1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30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</row>
    <row r="82" ht="12.75" customHeigh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30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</row>
    <row r="83" ht="12.75" customHeight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30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ht="12.75" customHeight="1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30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</row>
    <row r="85" ht="12.75" customHeight="1">
      <c r="A85" s="222"/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30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</row>
    <row r="86" ht="12.75" customHeight="1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30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</row>
    <row r="87" ht="12.75" customHeight="1">
      <c r="A87" s="222"/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30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</row>
    <row r="88" ht="12.75" customHeight="1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30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</row>
    <row r="89" ht="12.75" customHeight="1">
      <c r="A89" s="222"/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30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</row>
    <row r="90" ht="12.75" customHeight="1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30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</row>
    <row r="91" ht="12.75" customHeight="1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30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ht="12.75" customHeight="1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30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</row>
    <row r="93" ht="12.75" customHeight="1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30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</row>
    <row r="94" ht="12.75" customHeight="1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30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</row>
    <row r="95" ht="12.75" customHeight="1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30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</row>
    <row r="96" ht="12.75" customHeight="1">
      <c r="A96" s="222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30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</row>
    <row r="97" ht="12.75" customHeight="1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30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</row>
    <row r="98" ht="12.75" customHeight="1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30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</row>
    <row r="99" ht="12.75" customHeight="1">
      <c r="A99" s="222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30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</row>
    <row r="100" ht="12.75" customHeight="1">
      <c r="A100" s="222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30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</row>
    <row r="101" ht="12.75" customHeight="1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30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</row>
    <row r="102" ht="12.75" customHeight="1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30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</row>
    <row r="103" ht="12.75" customHeight="1">
      <c r="A103" s="222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30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</row>
    <row r="104" ht="12.75" customHeight="1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30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</row>
    <row r="105" ht="12.75" customHeight="1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30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</row>
    <row r="106" ht="12.75" customHeight="1">
      <c r="A106" s="22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30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</row>
    <row r="107" ht="12.75" customHeight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30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</row>
    <row r="108" ht="12.75" customHeight="1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30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</row>
    <row r="109" ht="12.75" customHeight="1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30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</row>
    <row r="110" ht="12.75" customHeight="1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30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</row>
    <row r="111" ht="12.75" customHeight="1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30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</row>
    <row r="112" ht="12.75" customHeight="1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30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</row>
    <row r="113" ht="12.75" customHeight="1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30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</row>
    <row r="114" ht="12.75" customHeight="1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30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</row>
    <row r="115" ht="12.75" customHeight="1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30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</row>
    <row r="116" ht="12.75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30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</row>
    <row r="117" ht="12.75" customHeight="1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30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</row>
    <row r="118" ht="12.75" customHeight="1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30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</row>
    <row r="119" ht="12.75" customHeight="1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30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</row>
    <row r="120" ht="12.75" customHeight="1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30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</row>
    <row r="121" ht="12.75" customHeight="1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30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</row>
    <row r="122" ht="12.75" customHeigh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30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</row>
    <row r="123" ht="12.75" customHeight="1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30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</row>
    <row r="124" ht="12.75" customHeight="1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30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</row>
    <row r="125" ht="12.75" customHeight="1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30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</row>
    <row r="126" ht="12.75" customHeight="1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30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</row>
    <row r="127" ht="12.75" customHeight="1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30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</row>
    <row r="128" ht="12.75" customHeight="1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30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</row>
    <row r="129" ht="12.75" customHeight="1">
      <c r="A129" s="22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30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</row>
    <row r="130" ht="12.75" customHeight="1">
      <c r="A130" s="22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30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</row>
    <row r="131" ht="12.75" customHeight="1">
      <c r="A131" s="22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30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</row>
    <row r="132" ht="12.75" customHeight="1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30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</row>
    <row r="133" ht="12.75" customHeight="1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30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</row>
    <row r="134" ht="12.75" customHeight="1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30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</row>
    <row r="135" ht="12.75" customHeight="1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30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</row>
    <row r="136" ht="12.75" customHeight="1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30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</row>
    <row r="137" ht="12.75" customHeight="1">
      <c r="A137" s="222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30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</row>
    <row r="138" ht="12.75" customHeight="1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30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</row>
    <row r="139" ht="12.75" customHeight="1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30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</row>
    <row r="140" ht="12.75" customHeight="1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30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</row>
    <row r="141" ht="12.75" customHeight="1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30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</row>
    <row r="142" ht="12.75" customHeight="1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30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</row>
    <row r="143" ht="12.75" customHeight="1">
      <c r="A143" s="222"/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30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</row>
    <row r="144" ht="12.75" customHeight="1">
      <c r="A144" s="222"/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30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</row>
    <row r="145" ht="12.75" customHeight="1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30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</row>
    <row r="146" ht="12.75" customHeight="1">
      <c r="A146" s="222"/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30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</row>
    <row r="147" ht="12.75" customHeight="1">
      <c r="A147" s="222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30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</row>
    <row r="148" ht="12.75" customHeight="1">
      <c r="A148" s="222"/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30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</row>
    <row r="149" ht="12.75" customHeight="1">
      <c r="A149" s="222"/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30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</row>
    <row r="150" ht="12.75" customHeight="1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30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</row>
    <row r="151" ht="12.75" customHeight="1">
      <c r="A151" s="222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30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</row>
    <row r="152" ht="12.75" customHeight="1">
      <c r="A152" s="222"/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30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</row>
    <row r="153" ht="12.75" customHeight="1">
      <c r="A153" s="222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30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</row>
    <row r="154" ht="12.75" customHeight="1">
      <c r="A154" s="222"/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30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</row>
    <row r="155" ht="12.75" customHeight="1">
      <c r="A155" s="222"/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30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</row>
    <row r="156" ht="12.75" customHeight="1">
      <c r="A156" s="222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30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</row>
    <row r="157" ht="12.75" customHeight="1">
      <c r="A157" s="222"/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30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</row>
    <row r="158" ht="12.75" customHeight="1">
      <c r="A158" s="222"/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30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</row>
    <row r="159" ht="12.75" customHeight="1">
      <c r="A159" s="222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30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</row>
    <row r="160" ht="12.75" customHeight="1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30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</row>
    <row r="161" ht="12.75" customHeight="1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30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</row>
    <row r="162" ht="12.75" customHeigh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30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</row>
    <row r="163" ht="12.75" customHeight="1">
      <c r="A163" s="222"/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30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</row>
    <row r="164" ht="12.75" customHeight="1">
      <c r="A164" s="222"/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30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</row>
    <row r="165" ht="12.75" customHeight="1">
      <c r="A165" s="222"/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30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</row>
    <row r="166" ht="12.75" customHeight="1">
      <c r="A166" s="222"/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30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</row>
    <row r="167" ht="12.75" customHeight="1">
      <c r="A167" s="222"/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30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</row>
    <row r="168" ht="12.75" customHeight="1">
      <c r="A168" s="222"/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30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</row>
    <row r="169" ht="12.75" customHeight="1">
      <c r="A169" s="222"/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30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</row>
    <row r="170" ht="12.75" customHeight="1">
      <c r="A170" s="222"/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30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</row>
    <row r="171" ht="12.75" customHeight="1">
      <c r="A171" s="222"/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30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</row>
    <row r="172" ht="12.75" customHeight="1">
      <c r="A172" s="222"/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30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</row>
    <row r="173" ht="12.75" customHeight="1">
      <c r="A173" s="222"/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30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</row>
    <row r="174" ht="12.75" customHeight="1">
      <c r="A174" s="222"/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30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</row>
    <row r="175" ht="12.75" customHeight="1">
      <c r="A175" s="222"/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30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</row>
    <row r="176" ht="12.75" customHeight="1">
      <c r="A176" s="222"/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30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</row>
    <row r="177" ht="12.75" customHeight="1">
      <c r="A177" s="222"/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30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</row>
    <row r="178" ht="12.75" customHeight="1">
      <c r="A178" s="222"/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30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</row>
    <row r="179" ht="12.75" customHeight="1">
      <c r="A179" s="222"/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30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</row>
    <row r="180" ht="12.75" customHeight="1">
      <c r="A180" s="222"/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30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</row>
    <row r="181" ht="12.75" customHeight="1">
      <c r="A181" s="222"/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30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</row>
    <row r="182" ht="12.75" customHeight="1">
      <c r="A182" s="222"/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30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</row>
    <row r="183" ht="12.75" customHeight="1">
      <c r="A183" s="222"/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30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</row>
    <row r="184" ht="12.75" customHeight="1">
      <c r="A184" s="222"/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30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</row>
    <row r="185" ht="12.75" customHeight="1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30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</row>
    <row r="186" ht="12.75" customHeight="1">
      <c r="A186" s="222"/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30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</row>
    <row r="187" ht="12.75" customHeight="1">
      <c r="A187" s="222"/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30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</row>
    <row r="188" ht="12.75" customHeight="1">
      <c r="A188" s="222"/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30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</row>
    <row r="189" ht="12.75" customHeight="1">
      <c r="A189" s="222"/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30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</row>
    <row r="190" ht="12.75" customHeight="1">
      <c r="A190" s="222"/>
      <c r="B190" s="222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30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</row>
    <row r="191" ht="12.75" customHeight="1">
      <c r="A191" s="222"/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30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</row>
    <row r="192" ht="12.75" customHeight="1">
      <c r="A192" s="222"/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30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</row>
    <row r="193" ht="12.75" customHeight="1">
      <c r="A193" s="222"/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30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</row>
    <row r="194" ht="12.75" customHeight="1">
      <c r="A194" s="222"/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30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</row>
    <row r="195" ht="12.75" customHeight="1">
      <c r="A195" s="22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30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</row>
    <row r="196" ht="12.75" customHeight="1">
      <c r="A196" s="222"/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30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</row>
    <row r="197" ht="12.75" customHeight="1">
      <c r="A197" s="222"/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30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</row>
    <row r="198" ht="12.75" customHeight="1">
      <c r="A198" s="222"/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30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</row>
    <row r="199" ht="12.75" customHeight="1">
      <c r="A199" s="222"/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30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</row>
    <row r="200" ht="12.75" customHeight="1">
      <c r="A200" s="222"/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30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</row>
    <row r="201" ht="12.75" customHeight="1">
      <c r="A201" s="222"/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30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</row>
    <row r="202" ht="12.75" customHeigh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30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</row>
    <row r="203" ht="12.75" customHeight="1">
      <c r="A203" s="222"/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30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</row>
    <row r="204" ht="12.75" customHeight="1">
      <c r="A204" s="222"/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30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</row>
    <row r="205" ht="12.75" customHeight="1">
      <c r="A205" s="222"/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30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</row>
    <row r="206" ht="12.75" customHeight="1">
      <c r="A206" s="222"/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30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</row>
    <row r="207" ht="12.75" customHeight="1">
      <c r="A207" s="222"/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30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</row>
    <row r="208" ht="12.75" customHeight="1">
      <c r="A208" s="222"/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30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</row>
    <row r="209" ht="12.75" customHeight="1">
      <c r="A209" s="222"/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30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</row>
    <row r="210" ht="12.75" customHeight="1">
      <c r="A210" s="222"/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30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</row>
    <row r="211" ht="12.75" customHeight="1">
      <c r="A211" s="222"/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30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</row>
    <row r="212" ht="12.75" customHeight="1">
      <c r="A212" s="222"/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30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</row>
    <row r="213" ht="12.75" customHeight="1">
      <c r="A213" s="222"/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30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</row>
    <row r="214" ht="12.75" customHeight="1">
      <c r="A214" s="222"/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30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</row>
    <row r="215" ht="12.75" customHeight="1">
      <c r="A215" s="222"/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30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</row>
    <row r="216" ht="12.75" customHeight="1">
      <c r="A216" s="222"/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30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</row>
    <row r="217" ht="12.75" customHeight="1">
      <c r="A217" s="222"/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30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</row>
    <row r="218" ht="12.75" customHeight="1">
      <c r="A218" s="222"/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30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</row>
    <row r="219" ht="12.75" customHeight="1">
      <c r="A219" s="222"/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30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</row>
    <row r="220" ht="12.75" customHeight="1">
      <c r="A220" s="222"/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30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</row>
    <row r="221" ht="12.75" customHeight="1">
      <c r="A221" s="222"/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30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</row>
    <row r="222" ht="12.75" customHeight="1">
      <c r="A222" s="222"/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30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</row>
    <row r="223" ht="12.75" customHeight="1">
      <c r="A223" s="222"/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30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</row>
    <row r="224" ht="12.75" customHeight="1">
      <c r="A224" s="222"/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30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</row>
    <row r="225" ht="12.75" customHeight="1">
      <c r="A225" s="222"/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30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</row>
    <row r="226" ht="12.75" customHeight="1">
      <c r="A226" s="222"/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30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</row>
    <row r="227" ht="12.75" customHeight="1">
      <c r="A227" s="222"/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30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</row>
    <row r="228" ht="12.75" customHeight="1">
      <c r="A228" s="222"/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30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</row>
    <row r="229" ht="12.75" customHeight="1">
      <c r="A229" s="222"/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30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</row>
    <row r="230" ht="12.75" customHeight="1">
      <c r="A230" s="22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30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</row>
    <row r="231" ht="12.75" customHeight="1">
      <c r="A231" s="222"/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30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</row>
    <row r="232" ht="12.75" customHeight="1">
      <c r="A232" s="222"/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30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</row>
    <row r="233" ht="12.75" customHeight="1">
      <c r="A233" s="222"/>
      <c r="B233" s="222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30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</row>
    <row r="234" ht="12.75" customHeight="1">
      <c r="A234" s="222"/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30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</row>
    <row r="235" ht="12.75" customHeight="1">
      <c r="A235" s="222"/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30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</row>
    <row r="236" ht="12.75" customHeight="1">
      <c r="A236" s="222"/>
      <c r="B236" s="222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30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</row>
    <row r="237" ht="12.75" customHeight="1">
      <c r="A237" s="222"/>
      <c r="B237" s="222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30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</row>
    <row r="238" ht="12.75" customHeight="1">
      <c r="A238" s="222"/>
      <c r="B238" s="222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30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</row>
    <row r="239" ht="12.75" customHeight="1">
      <c r="A239" s="222"/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30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</row>
    <row r="240" ht="12.75" customHeight="1">
      <c r="A240" s="222"/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30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</row>
    <row r="241" ht="12.75" customHeight="1">
      <c r="A241" s="222"/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30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</row>
    <row r="242" ht="12.75" customHeigh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30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</row>
    <row r="243" ht="12.75" customHeight="1">
      <c r="A243" s="222"/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30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</row>
    <row r="244" ht="12.75" customHeight="1">
      <c r="A244" s="222"/>
      <c r="B244" s="222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30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</row>
    <row r="245" ht="12.75" customHeight="1">
      <c r="A245" s="222"/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30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</row>
    <row r="246" ht="12.75" customHeight="1">
      <c r="A246" s="222"/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30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</row>
    <row r="247" ht="12.75" customHeight="1">
      <c r="A247" s="222"/>
      <c r="B247" s="222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30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</row>
    <row r="248" ht="12.75" customHeight="1">
      <c r="A248" s="222"/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30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</row>
    <row r="249" ht="12.75" customHeight="1">
      <c r="A249" s="222"/>
      <c r="B249" s="222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30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</row>
    <row r="250" ht="12.75" customHeight="1">
      <c r="A250" s="222"/>
      <c r="B250" s="222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30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</row>
    <row r="251" ht="12.75" customHeight="1">
      <c r="A251" s="222"/>
      <c r="B251" s="222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30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</row>
    <row r="252" ht="12.75" customHeight="1">
      <c r="A252" s="222"/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30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</row>
    <row r="253" ht="12.75" customHeight="1">
      <c r="A253" s="222"/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30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</row>
    <row r="254" ht="12.75" customHeight="1">
      <c r="A254" s="222"/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30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</row>
    <row r="255" ht="12.75" customHeight="1">
      <c r="A255" s="22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30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</row>
    <row r="256" ht="12.75" customHeight="1">
      <c r="A256" s="222"/>
      <c r="B256" s="222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30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</row>
    <row r="257" ht="12.75" customHeight="1">
      <c r="A257" s="222"/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30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</row>
    <row r="258" ht="12.75" customHeight="1">
      <c r="A258" s="222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30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</row>
    <row r="259" ht="12.75" customHeight="1">
      <c r="A259" s="222"/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30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</row>
    <row r="260" ht="12.75" customHeight="1">
      <c r="A260" s="222"/>
      <c r="B260" s="222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30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</row>
    <row r="261" ht="12.75" customHeight="1">
      <c r="A261" s="222"/>
      <c r="B261" s="222"/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30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</row>
    <row r="262" ht="12.75" customHeight="1">
      <c r="A262" s="222"/>
      <c r="B262" s="222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30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</row>
    <row r="263" ht="12.75" customHeight="1">
      <c r="A263" s="222"/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30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</row>
    <row r="264" ht="12.75" customHeight="1">
      <c r="A264" s="222"/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30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</row>
    <row r="265" ht="12.75" customHeight="1">
      <c r="A265" s="222"/>
      <c r="B265" s="22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30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</row>
    <row r="266" ht="12.75" customHeight="1">
      <c r="A266" s="222"/>
      <c r="B266" s="22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30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</row>
    <row r="267" ht="12.75" customHeight="1">
      <c r="A267" s="222"/>
      <c r="B267" s="222"/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30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</row>
    <row r="268" ht="12.75" customHeight="1">
      <c r="A268" s="222"/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30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</row>
    <row r="269" ht="12.75" customHeight="1">
      <c r="A269" s="222"/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30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</row>
    <row r="270" ht="12.75" customHeight="1">
      <c r="A270" s="222"/>
      <c r="B270" s="222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30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</row>
    <row r="271" ht="12.75" customHeight="1">
      <c r="A271" s="222"/>
      <c r="B271" s="222"/>
      <c r="C271" s="222"/>
      <c r="D271" s="222"/>
      <c r="E271" s="222"/>
      <c r="F271" s="222"/>
      <c r="G271" s="222"/>
      <c r="H271" s="222"/>
      <c r="I271" s="222"/>
      <c r="J271" s="222"/>
      <c r="K271" s="222"/>
      <c r="L271" s="222"/>
      <c r="M271" s="222"/>
      <c r="N271" s="230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</row>
    <row r="272" ht="12.75" customHeight="1">
      <c r="A272" s="222"/>
      <c r="B272" s="222"/>
      <c r="C272" s="222"/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30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</row>
    <row r="273" ht="12.75" customHeight="1">
      <c r="A273" s="222"/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30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</row>
    <row r="274" ht="12.75" customHeight="1">
      <c r="A274" s="222"/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30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</row>
    <row r="275" ht="12.75" customHeight="1">
      <c r="A275" s="222"/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30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</row>
    <row r="276" ht="12.75" customHeight="1">
      <c r="A276" s="222"/>
      <c r="B276" s="222"/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30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</row>
    <row r="277" ht="12.75" customHeight="1">
      <c r="A277" s="222"/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30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</row>
    <row r="278" ht="12.75" customHeight="1">
      <c r="A278" s="222"/>
      <c r="B278" s="222"/>
      <c r="C278" s="222"/>
      <c r="D278" s="222"/>
      <c r="E278" s="222"/>
      <c r="F278" s="222"/>
      <c r="G278" s="222"/>
      <c r="H278" s="222"/>
      <c r="I278" s="222"/>
      <c r="J278" s="222"/>
      <c r="K278" s="222"/>
      <c r="L278" s="222"/>
      <c r="M278" s="222"/>
      <c r="N278" s="230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</row>
    <row r="279" ht="12.75" customHeight="1">
      <c r="A279" s="222"/>
      <c r="B279" s="222"/>
      <c r="C279" s="222"/>
      <c r="D279" s="222"/>
      <c r="E279" s="222"/>
      <c r="F279" s="222"/>
      <c r="G279" s="222"/>
      <c r="H279" s="222"/>
      <c r="I279" s="222"/>
      <c r="J279" s="222"/>
      <c r="K279" s="222"/>
      <c r="L279" s="222"/>
      <c r="M279" s="222"/>
      <c r="N279" s="230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</row>
    <row r="280" ht="12.75" customHeight="1">
      <c r="A280" s="222"/>
      <c r="B280" s="222"/>
      <c r="C280" s="222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30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</row>
    <row r="281" ht="12.75" customHeight="1">
      <c r="A281" s="222"/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30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</row>
    <row r="282" ht="12.75" customHeigh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30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</row>
    <row r="283" ht="12.75" customHeight="1">
      <c r="A283" s="222"/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30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</row>
    <row r="284" ht="12.75" customHeight="1">
      <c r="A284" s="222"/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30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</row>
    <row r="285" ht="12.75" customHeight="1">
      <c r="A285" s="222"/>
      <c r="B285" s="222"/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30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</row>
    <row r="286" ht="12.75" customHeight="1">
      <c r="A286" s="222"/>
      <c r="B286" s="222"/>
      <c r="C286" s="222"/>
      <c r="D286" s="222"/>
      <c r="E286" s="222"/>
      <c r="F286" s="222"/>
      <c r="G286" s="222"/>
      <c r="H286" s="222"/>
      <c r="I286" s="222"/>
      <c r="J286" s="222"/>
      <c r="K286" s="222"/>
      <c r="L286" s="222"/>
      <c r="M286" s="222"/>
      <c r="N286" s="230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</row>
    <row r="287" ht="12.75" customHeight="1">
      <c r="A287" s="222"/>
      <c r="B287" s="222"/>
      <c r="C287" s="222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30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</row>
    <row r="288" ht="12.75" customHeight="1">
      <c r="A288" s="222"/>
      <c r="B288" s="222"/>
      <c r="C288" s="222"/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30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</row>
    <row r="289" ht="12.75" customHeight="1">
      <c r="A289" s="222"/>
      <c r="B289" s="222"/>
      <c r="C289" s="222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30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</row>
    <row r="290" ht="12.75" customHeight="1">
      <c r="A290" s="222"/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30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</row>
    <row r="291" ht="12.75" customHeight="1">
      <c r="A291" s="222"/>
      <c r="B291" s="222"/>
      <c r="C291" s="222"/>
      <c r="D291" s="222"/>
      <c r="E291" s="222"/>
      <c r="F291" s="222"/>
      <c r="G291" s="222"/>
      <c r="H291" s="222"/>
      <c r="I291" s="222"/>
      <c r="J291" s="222"/>
      <c r="K291" s="222"/>
      <c r="L291" s="222"/>
      <c r="M291" s="222"/>
      <c r="N291" s="230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</row>
    <row r="292" ht="12.75" customHeight="1">
      <c r="A292" s="222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30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</row>
    <row r="293" ht="12.75" customHeight="1">
      <c r="A293" s="222"/>
      <c r="B293" s="222"/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30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</row>
    <row r="294" ht="12.75" customHeight="1">
      <c r="A294" s="222"/>
      <c r="B294" s="222"/>
      <c r="C294" s="222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30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</row>
    <row r="295" ht="12.75" customHeight="1">
      <c r="A295" s="222"/>
      <c r="B295" s="222"/>
      <c r="C295" s="222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30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</row>
    <row r="296" ht="12.75" customHeight="1">
      <c r="A296" s="222"/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30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</row>
    <row r="297" ht="12.75" customHeight="1">
      <c r="A297" s="222"/>
      <c r="B297" s="222"/>
      <c r="C297" s="222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30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</row>
    <row r="298" ht="12.75" customHeight="1">
      <c r="A298" s="222"/>
      <c r="B298" s="222"/>
      <c r="C298" s="222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30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</row>
    <row r="299" ht="12.75" customHeight="1">
      <c r="A299" s="222"/>
      <c r="B299" s="222"/>
      <c r="C299" s="222"/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30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</row>
    <row r="300" ht="12.75" customHeight="1">
      <c r="A300" s="222"/>
      <c r="B300" s="222"/>
      <c r="C300" s="222"/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30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</row>
    <row r="301" ht="12.75" customHeight="1">
      <c r="A301" s="222"/>
      <c r="B301" s="222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30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</row>
    <row r="302" ht="12.75" customHeight="1">
      <c r="A302" s="222"/>
      <c r="B302" s="222"/>
      <c r="C302" s="222"/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30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</row>
    <row r="303" ht="12.75" customHeight="1">
      <c r="A303" s="222"/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30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</row>
    <row r="304" ht="12.75" customHeight="1">
      <c r="A304" s="222"/>
      <c r="B304" s="222"/>
      <c r="C304" s="222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30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</row>
    <row r="305" ht="12.75" customHeight="1">
      <c r="A305" s="222"/>
      <c r="B305" s="222"/>
      <c r="C305" s="222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30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</row>
    <row r="306" ht="12.75" customHeight="1">
      <c r="A306" s="222"/>
      <c r="B306" s="222"/>
      <c r="C306" s="222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30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</row>
    <row r="307" ht="12.75" customHeight="1">
      <c r="A307" s="222"/>
      <c r="B307" s="222"/>
      <c r="C307" s="222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30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</row>
    <row r="308" ht="12.75" customHeight="1">
      <c r="A308" s="222"/>
      <c r="B308" s="222"/>
      <c r="C308" s="222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230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</row>
    <row r="309" ht="12.75" customHeight="1">
      <c r="A309" s="222"/>
      <c r="B309" s="222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230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</row>
    <row r="310" ht="12.75" customHeight="1">
      <c r="A310" s="222"/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30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</row>
    <row r="311" ht="12.75" customHeight="1">
      <c r="A311" s="222"/>
      <c r="B311" s="222"/>
      <c r="C311" s="222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230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</row>
    <row r="312" ht="12.75" customHeight="1">
      <c r="A312" s="222"/>
      <c r="B312" s="22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230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</row>
    <row r="313" ht="12.75" customHeight="1">
      <c r="A313" s="222"/>
      <c r="B313" s="222"/>
      <c r="C313" s="222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230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</row>
    <row r="314" ht="12.75" customHeight="1">
      <c r="A314" s="222"/>
      <c r="B314" s="222"/>
      <c r="C314" s="222"/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30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</row>
    <row r="315" ht="12.75" customHeight="1">
      <c r="A315" s="222"/>
      <c r="B315" s="222"/>
      <c r="C315" s="222"/>
      <c r="D315" s="222"/>
      <c r="E315" s="222"/>
      <c r="F315" s="222"/>
      <c r="G315" s="222"/>
      <c r="H315" s="222"/>
      <c r="I315" s="222"/>
      <c r="J315" s="222"/>
      <c r="K315" s="222"/>
      <c r="L315" s="222"/>
      <c r="M315" s="222"/>
      <c r="N315" s="230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</row>
    <row r="316" ht="12.75" customHeight="1">
      <c r="A316" s="222"/>
      <c r="B316" s="222"/>
      <c r="C316" s="222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30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</row>
    <row r="317" ht="12.75" customHeight="1">
      <c r="A317" s="222"/>
      <c r="B317" s="222"/>
      <c r="C317" s="222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30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</row>
    <row r="318" ht="12.75" customHeight="1">
      <c r="A318" s="222"/>
      <c r="B318" s="222"/>
      <c r="C318" s="222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30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</row>
    <row r="319" ht="12.75" customHeight="1">
      <c r="A319" s="222"/>
      <c r="B319" s="222"/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30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</row>
    <row r="320" ht="12.75" customHeight="1">
      <c r="A320" s="222"/>
      <c r="B320" s="222"/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30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</row>
    <row r="321" ht="12.75" customHeight="1">
      <c r="A321" s="222"/>
      <c r="B321" s="222"/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30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</row>
    <row r="322" ht="12.75" customHeigh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30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</row>
    <row r="323" ht="12.75" customHeight="1">
      <c r="A323" s="222"/>
      <c r="B323" s="222"/>
      <c r="C323" s="222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30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</row>
    <row r="324" ht="12.75" customHeight="1">
      <c r="A324" s="222"/>
      <c r="B324" s="222"/>
      <c r="C324" s="222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30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</row>
    <row r="325" ht="12.75" customHeight="1">
      <c r="A325" s="222"/>
      <c r="B325" s="222"/>
      <c r="C325" s="222"/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30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</row>
    <row r="326" ht="12.75" customHeight="1">
      <c r="A326" s="222"/>
      <c r="B326" s="222"/>
      <c r="C326" s="222"/>
      <c r="D326" s="222"/>
      <c r="E326" s="222"/>
      <c r="F326" s="222"/>
      <c r="G326" s="222"/>
      <c r="H326" s="222"/>
      <c r="I326" s="222"/>
      <c r="J326" s="222"/>
      <c r="K326" s="222"/>
      <c r="L326" s="222"/>
      <c r="M326" s="222"/>
      <c r="N326" s="230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</row>
    <row r="327" ht="12.75" customHeight="1">
      <c r="A327" s="222"/>
      <c r="B327" s="222"/>
      <c r="C327" s="222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30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</row>
    <row r="328" ht="12.75" customHeight="1">
      <c r="A328" s="222"/>
      <c r="B328" s="222"/>
      <c r="C328" s="222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30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</row>
    <row r="329" ht="12.75" customHeight="1">
      <c r="A329" s="222"/>
      <c r="B329" s="222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30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</row>
    <row r="330" ht="12.75" customHeight="1">
      <c r="A330" s="222"/>
      <c r="B330" s="222"/>
      <c r="C330" s="222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30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</row>
    <row r="331" ht="12.75" customHeight="1">
      <c r="A331" s="222"/>
      <c r="B331" s="222"/>
      <c r="C331" s="222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30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</row>
    <row r="332" ht="12.75" customHeight="1">
      <c r="A332" s="222"/>
      <c r="B332" s="222"/>
      <c r="C332" s="222"/>
      <c r="D332" s="222"/>
      <c r="E332" s="222"/>
      <c r="F332" s="222"/>
      <c r="G332" s="222"/>
      <c r="H332" s="222"/>
      <c r="I332" s="222"/>
      <c r="J332" s="222"/>
      <c r="K332" s="222"/>
      <c r="L332" s="222"/>
      <c r="M332" s="222"/>
      <c r="N332" s="230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</row>
    <row r="333" ht="12.75" customHeight="1">
      <c r="A333" s="222"/>
      <c r="B333" s="222"/>
      <c r="C333" s="222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30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</row>
    <row r="334" ht="12.75" customHeight="1">
      <c r="A334" s="222"/>
      <c r="B334" s="222"/>
      <c r="C334" s="222"/>
      <c r="D334" s="222"/>
      <c r="E334" s="222"/>
      <c r="F334" s="222"/>
      <c r="G334" s="222"/>
      <c r="H334" s="222"/>
      <c r="I334" s="222"/>
      <c r="J334" s="222"/>
      <c r="K334" s="222"/>
      <c r="L334" s="222"/>
      <c r="M334" s="222"/>
      <c r="N334" s="230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</row>
    <row r="335" ht="12.75" customHeight="1">
      <c r="A335" s="222"/>
      <c r="B335" s="222"/>
      <c r="C335" s="222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30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</row>
    <row r="336" ht="12.75" customHeight="1">
      <c r="A336" s="222"/>
      <c r="B336" s="222"/>
      <c r="C336" s="222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30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</row>
    <row r="337" ht="12.75" customHeight="1">
      <c r="A337" s="222"/>
      <c r="B337" s="222"/>
      <c r="C337" s="222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30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</row>
    <row r="338" ht="12.75" customHeight="1">
      <c r="A338" s="222"/>
      <c r="B338" s="222"/>
      <c r="C338" s="222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30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</row>
    <row r="339" ht="12.75" customHeight="1">
      <c r="A339" s="222"/>
      <c r="B339" s="222"/>
      <c r="C339" s="222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30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</row>
    <row r="340" ht="12.75" customHeight="1">
      <c r="A340" s="222"/>
      <c r="B340" s="222"/>
      <c r="C340" s="222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30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</row>
    <row r="341" ht="12.75" customHeight="1">
      <c r="A341" s="222"/>
      <c r="B341" s="222"/>
      <c r="C341" s="222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30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</row>
    <row r="342" ht="12.75" customHeight="1">
      <c r="A342" s="222"/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30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</row>
    <row r="343" ht="12.75" customHeight="1">
      <c r="A343" s="222"/>
      <c r="B343" s="222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30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</row>
    <row r="344" ht="12.75" customHeight="1">
      <c r="A344" s="222"/>
      <c r="B344" s="222"/>
      <c r="C344" s="222"/>
      <c r="D344" s="222"/>
      <c r="E344" s="222"/>
      <c r="F344" s="222"/>
      <c r="G344" s="222"/>
      <c r="H344" s="222"/>
      <c r="I344" s="222"/>
      <c r="J344" s="222"/>
      <c r="K344" s="222"/>
      <c r="L344" s="222"/>
      <c r="M344" s="222"/>
      <c r="N344" s="230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</row>
    <row r="345" ht="12.75" customHeight="1">
      <c r="A345" s="222"/>
      <c r="B345" s="222"/>
      <c r="C345" s="222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30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</row>
    <row r="346" ht="12.75" customHeight="1">
      <c r="A346" s="222"/>
      <c r="B346" s="222"/>
      <c r="C346" s="222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230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</row>
    <row r="347" ht="12.75" customHeight="1">
      <c r="A347" s="222"/>
      <c r="B347" s="222"/>
      <c r="C347" s="222"/>
      <c r="D347" s="222"/>
      <c r="E347" s="222"/>
      <c r="F347" s="222"/>
      <c r="G347" s="222"/>
      <c r="H347" s="222"/>
      <c r="I347" s="222"/>
      <c r="J347" s="222"/>
      <c r="K347" s="222"/>
      <c r="L347" s="222"/>
      <c r="M347" s="222"/>
      <c r="N347" s="230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</row>
    <row r="348" ht="12.75" customHeight="1">
      <c r="A348" s="222"/>
      <c r="B348" s="222"/>
      <c r="C348" s="222"/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30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</row>
    <row r="349" ht="12.75" customHeight="1">
      <c r="A349" s="222"/>
      <c r="B349" s="222"/>
      <c r="C349" s="222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30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</row>
    <row r="350" ht="12.75" customHeight="1">
      <c r="A350" s="222"/>
      <c r="B350" s="222"/>
      <c r="C350" s="222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30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</row>
    <row r="351" ht="12.75" customHeight="1">
      <c r="A351" s="222"/>
      <c r="B351" s="222"/>
      <c r="C351" s="222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30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</row>
    <row r="352" ht="12.75" customHeight="1">
      <c r="A352" s="222"/>
      <c r="B352" s="222"/>
      <c r="C352" s="222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30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</row>
    <row r="353" ht="12.75" customHeight="1">
      <c r="A353" s="222"/>
      <c r="B353" s="222"/>
      <c r="C353" s="222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30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</row>
    <row r="354" ht="12.75" customHeight="1">
      <c r="A354" s="222"/>
      <c r="B354" s="222"/>
      <c r="C354" s="222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30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</row>
    <row r="355" ht="12.75" customHeight="1">
      <c r="A355" s="222"/>
      <c r="B355" s="222"/>
      <c r="C355" s="222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30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</row>
    <row r="356" ht="12.75" customHeight="1">
      <c r="A356" s="222"/>
      <c r="B356" s="222"/>
      <c r="C356" s="222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30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</row>
    <row r="357" ht="12.75" customHeight="1">
      <c r="A357" s="222"/>
      <c r="B357" s="222"/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30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</row>
    <row r="358" ht="12.75" customHeight="1">
      <c r="A358" s="222"/>
      <c r="B358" s="222"/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30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</row>
    <row r="359" ht="12.75" customHeight="1">
      <c r="A359" s="22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30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</row>
    <row r="360" ht="12.75" customHeight="1">
      <c r="A360" s="222"/>
      <c r="B360" s="222"/>
      <c r="C360" s="222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30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</row>
    <row r="361" ht="12.75" customHeight="1">
      <c r="A361" s="222"/>
      <c r="B361" s="222"/>
      <c r="C361" s="222"/>
      <c r="D361" s="222"/>
      <c r="E361" s="222"/>
      <c r="F361" s="222"/>
      <c r="G361" s="222"/>
      <c r="H361" s="222"/>
      <c r="I361" s="222"/>
      <c r="J361" s="222"/>
      <c r="K361" s="222"/>
      <c r="L361" s="222"/>
      <c r="M361" s="222"/>
      <c r="N361" s="230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</row>
    <row r="362" ht="12.75" customHeigh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30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</row>
    <row r="363" ht="12.75" customHeight="1">
      <c r="A363" s="222"/>
      <c r="B363" s="222"/>
      <c r="C363" s="222"/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30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</row>
    <row r="364" ht="12.75" customHeight="1">
      <c r="A364" s="222"/>
      <c r="B364" s="222"/>
      <c r="C364" s="222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30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</row>
    <row r="365" ht="12.75" customHeight="1">
      <c r="A365" s="222"/>
      <c r="B365" s="222"/>
      <c r="C365" s="222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30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</row>
    <row r="366" ht="12.75" customHeight="1">
      <c r="A366" s="222"/>
      <c r="B366" s="222"/>
      <c r="C366" s="222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30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</row>
    <row r="367" ht="12.75" customHeight="1">
      <c r="A367" s="222"/>
      <c r="B367" s="222"/>
      <c r="C367" s="222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30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</row>
    <row r="368" ht="12.75" customHeight="1">
      <c r="A368" s="222"/>
      <c r="B368" s="222"/>
      <c r="C368" s="222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30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</row>
    <row r="369" ht="12.75" customHeight="1">
      <c r="A369" s="222"/>
      <c r="B369" s="222"/>
      <c r="C369" s="222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30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</row>
    <row r="370" ht="12.75" customHeight="1">
      <c r="A370" s="222"/>
      <c r="B370" s="222"/>
      <c r="C370" s="222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30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</row>
    <row r="371" ht="12.75" customHeight="1">
      <c r="A371" s="222"/>
      <c r="B371" s="222"/>
      <c r="C371" s="222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30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</row>
    <row r="372" ht="12.75" customHeight="1">
      <c r="A372" s="222"/>
      <c r="B372" s="222"/>
      <c r="C372" s="222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30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</row>
    <row r="373" ht="12.75" customHeight="1">
      <c r="A373" s="222"/>
      <c r="B373" s="222"/>
      <c r="C373" s="222"/>
      <c r="D373" s="222"/>
      <c r="E373" s="222"/>
      <c r="F373" s="222"/>
      <c r="G373" s="222"/>
      <c r="H373" s="222"/>
      <c r="I373" s="222"/>
      <c r="J373" s="222"/>
      <c r="K373" s="222"/>
      <c r="L373" s="222"/>
      <c r="M373" s="222"/>
      <c r="N373" s="230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</row>
    <row r="374" ht="12.75" customHeight="1">
      <c r="A374" s="222"/>
      <c r="B374" s="222"/>
      <c r="C374" s="222"/>
      <c r="D374" s="222"/>
      <c r="E374" s="222"/>
      <c r="F374" s="222"/>
      <c r="G374" s="222"/>
      <c r="H374" s="222"/>
      <c r="I374" s="222"/>
      <c r="J374" s="222"/>
      <c r="K374" s="222"/>
      <c r="L374" s="222"/>
      <c r="M374" s="222"/>
      <c r="N374" s="230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</row>
    <row r="375" ht="12.75" customHeight="1">
      <c r="A375" s="222"/>
      <c r="B375" s="222"/>
      <c r="C375" s="222"/>
      <c r="D375" s="222"/>
      <c r="E375" s="222"/>
      <c r="F375" s="222"/>
      <c r="G375" s="222"/>
      <c r="H375" s="222"/>
      <c r="I375" s="222"/>
      <c r="J375" s="222"/>
      <c r="K375" s="222"/>
      <c r="L375" s="222"/>
      <c r="M375" s="222"/>
      <c r="N375" s="230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</row>
    <row r="376" ht="12.75" customHeight="1">
      <c r="A376" s="222"/>
      <c r="B376" s="222"/>
      <c r="C376" s="222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30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</row>
    <row r="377" ht="12.75" customHeight="1">
      <c r="A377" s="222"/>
      <c r="B377" s="222"/>
      <c r="C377" s="222"/>
      <c r="D377" s="222"/>
      <c r="E377" s="222"/>
      <c r="F377" s="222"/>
      <c r="G377" s="222"/>
      <c r="H377" s="222"/>
      <c r="I377" s="222"/>
      <c r="J377" s="222"/>
      <c r="K377" s="222"/>
      <c r="L377" s="222"/>
      <c r="M377" s="222"/>
      <c r="N377" s="230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</row>
    <row r="378" ht="12.75" customHeight="1">
      <c r="A378" s="222"/>
      <c r="B378" s="222"/>
      <c r="C378" s="222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30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</row>
    <row r="379" ht="12.75" customHeight="1">
      <c r="A379" s="222"/>
      <c r="B379" s="222"/>
      <c r="C379" s="222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30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</row>
    <row r="380" ht="12.75" customHeight="1">
      <c r="A380" s="222"/>
      <c r="B380" s="222"/>
      <c r="C380" s="222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30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</row>
    <row r="381" ht="12.75" customHeight="1">
      <c r="A381" s="222"/>
      <c r="B381" s="222"/>
      <c r="C381" s="222"/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30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</row>
    <row r="382" ht="12.75" customHeight="1">
      <c r="A382" s="222"/>
      <c r="B382" s="222"/>
      <c r="C382" s="222"/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30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</row>
    <row r="383" ht="12.75" customHeight="1">
      <c r="A383" s="222"/>
      <c r="B383" s="222"/>
      <c r="C383" s="222"/>
      <c r="D383" s="222"/>
      <c r="E383" s="222"/>
      <c r="F383" s="222"/>
      <c r="G383" s="222"/>
      <c r="H383" s="222"/>
      <c r="I383" s="222"/>
      <c r="J383" s="222"/>
      <c r="K383" s="222"/>
      <c r="L383" s="222"/>
      <c r="M383" s="222"/>
      <c r="N383" s="230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</row>
    <row r="384" ht="12.75" customHeight="1">
      <c r="A384" s="222"/>
      <c r="B384" s="222"/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30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</row>
    <row r="385" ht="12.75" customHeight="1">
      <c r="A385" s="222"/>
      <c r="B385" s="222"/>
      <c r="C385" s="222"/>
      <c r="D385" s="222"/>
      <c r="E385" s="222"/>
      <c r="F385" s="222"/>
      <c r="G385" s="222"/>
      <c r="H385" s="222"/>
      <c r="I385" s="222"/>
      <c r="J385" s="222"/>
      <c r="K385" s="222"/>
      <c r="L385" s="222"/>
      <c r="M385" s="222"/>
      <c r="N385" s="230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</row>
    <row r="386" ht="12.75" customHeight="1">
      <c r="A386" s="222"/>
      <c r="B386" s="222"/>
      <c r="C386" s="222"/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30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</row>
    <row r="387" ht="12.75" customHeight="1">
      <c r="A387" s="222"/>
      <c r="B387" s="222"/>
      <c r="C387" s="222"/>
      <c r="D387" s="222"/>
      <c r="E387" s="222"/>
      <c r="F387" s="222"/>
      <c r="G387" s="222"/>
      <c r="H387" s="222"/>
      <c r="I387" s="222"/>
      <c r="J387" s="222"/>
      <c r="K387" s="222"/>
      <c r="L387" s="222"/>
      <c r="M387" s="222"/>
      <c r="N387" s="230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</row>
    <row r="388" ht="12.75" customHeight="1">
      <c r="A388" s="222"/>
      <c r="B388" s="222"/>
      <c r="C388" s="222"/>
      <c r="D388" s="222"/>
      <c r="E388" s="222"/>
      <c r="F388" s="222"/>
      <c r="G388" s="222"/>
      <c r="H388" s="222"/>
      <c r="I388" s="222"/>
      <c r="J388" s="222"/>
      <c r="K388" s="222"/>
      <c r="L388" s="222"/>
      <c r="M388" s="222"/>
      <c r="N388" s="230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</row>
    <row r="389" ht="12.75" customHeight="1">
      <c r="A389" s="222"/>
      <c r="B389" s="222"/>
      <c r="C389" s="222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30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</row>
    <row r="390" ht="12.75" customHeight="1">
      <c r="A390" s="222"/>
      <c r="B390" s="222"/>
      <c r="C390" s="222"/>
      <c r="D390" s="222"/>
      <c r="E390" s="222"/>
      <c r="F390" s="222"/>
      <c r="G390" s="222"/>
      <c r="H390" s="222"/>
      <c r="I390" s="222"/>
      <c r="J390" s="222"/>
      <c r="K390" s="222"/>
      <c r="L390" s="222"/>
      <c r="M390" s="222"/>
      <c r="N390" s="230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</row>
    <row r="391" ht="12.75" customHeight="1">
      <c r="A391" s="222"/>
      <c r="B391" s="222"/>
      <c r="C391" s="222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30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</row>
    <row r="392" ht="12.75" customHeight="1">
      <c r="A392" s="222"/>
      <c r="B392" s="222"/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30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  <c r="Z392" s="222"/>
    </row>
    <row r="393" ht="12.75" customHeight="1">
      <c r="A393" s="222"/>
      <c r="B393" s="222"/>
      <c r="C393" s="222"/>
      <c r="D393" s="222"/>
      <c r="E393" s="222"/>
      <c r="F393" s="222"/>
      <c r="G393" s="222"/>
      <c r="H393" s="222"/>
      <c r="I393" s="222"/>
      <c r="J393" s="222"/>
      <c r="K393" s="222"/>
      <c r="L393" s="222"/>
      <c r="M393" s="222"/>
      <c r="N393" s="230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  <c r="Z393" s="222"/>
    </row>
    <row r="394" ht="12.75" customHeight="1">
      <c r="A394" s="222"/>
      <c r="B394" s="222"/>
      <c r="C394" s="222"/>
      <c r="D394" s="222"/>
      <c r="E394" s="222"/>
      <c r="F394" s="222"/>
      <c r="G394" s="222"/>
      <c r="H394" s="222"/>
      <c r="I394" s="222"/>
      <c r="J394" s="222"/>
      <c r="K394" s="222"/>
      <c r="L394" s="222"/>
      <c r="M394" s="222"/>
      <c r="N394" s="230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</row>
    <row r="395" ht="12.75" customHeight="1">
      <c r="A395" s="222"/>
      <c r="B395" s="222"/>
      <c r="C395" s="222"/>
      <c r="D395" s="222"/>
      <c r="E395" s="222"/>
      <c r="F395" s="222"/>
      <c r="G395" s="222"/>
      <c r="H395" s="222"/>
      <c r="I395" s="222"/>
      <c r="J395" s="222"/>
      <c r="K395" s="222"/>
      <c r="L395" s="222"/>
      <c r="M395" s="222"/>
      <c r="N395" s="230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</row>
    <row r="396" ht="12.75" customHeight="1">
      <c r="A396" s="222"/>
      <c r="B396" s="222"/>
      <c r="C396" s="222"/>
      <c r="D396" s="222"/>
      <c r="E396" s="222"/>
      <c r="F396" s="222"/>
      <c r="G396" s="222"/>
      <c r="H396" s="222"/>
      <c r="I396" s="222"/>
      <c r="J396" s="222"/>
      <c r="K396" s="222"/>
      <c r="L396" s="222"/>
      <c r="M396" s="222"/>
      <c r="N396" s="230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</row>
    <row r="397" ht="12.75" customHeight="1">
      <c r="A397" s="222"/>
      <c r="B397" s="222"/>
      <c r="C397" s="222"/>
      <c r="D397" s="222"/>
      <c r="E397" s="222"/>
      <c r="F397" s="222"/>
      <c r="G397" s="222"/>
      <c r="H397" s="222"/>
      <c r="I397" s="222"/>
      <c r="J397" s="222"/>
      <c r="K397" s="222"/>
      <c r="L397" s="222"/>
      <c r="M397" s="222"/>
      <c r="N397" s="230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</row>
    <row r="398" ht="12.75" customHeight="1">
      <c r="A398" s="222"/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30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</row>
    <row r="399" ht="12.75" customHeight="1">
      <c r="A399" s="222"/>
      <c r="B399" s="222"/>
      <c r="C399" s="222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  <c r="N399" s="230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  <c r="Z399" s="222"/>
    </row>
    <row r="400" ht="12.75" customHeight="1">
      <c r="A400" s="222"/>
      <c r="B400" s="222"/>
      <c r="C400" s="222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  <c r="N400" s="230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</row>
    <row r="401" ht="12.75" customHeight="1">
      <c r="A401" s="222"/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30"/>
      <c r="O401" s="222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  <c r="Z401" s="222"/>
    </row>
    <row r="402" ht="12.75" customHeigh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30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</row>
    <row r="403" ht="12.75" customHeight="1">
      <c r="A403" s="222"/>
      <c r="B403" s="222"/>
      <c r="C403" s="222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30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</row>
    <row r="404" ht="12.75" customHeight="1">
      <c r="A404" s="222"/>
      <c r="B404" s="222"/>
      <c r="C404" s="222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30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</row>
    <row r="405" ht="12.75" customHeight="1">
      <c r="A405" s="222"/>
      <c r="B405" s="222"/>
      <c r="C405" s="222"/>
      <c r="D405" s="222"/>
      <c r="E405" s="222"/>
      <c r="F405" s="222"/>
      <c r="G405" s="222"/>
      <c r="H405" s="222"/>
      <c r="I405" s="222"/>
      <c r="J405" s="222"/>
      <c r="K405" s="222"/>
      <c r="L405" s="222"/>
      <c r="M405" s="222"/>
      <c r="N405" s="230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</row>
    <row r="406" ht="12.75" customHeight="1">
      <c r="A406" s="222"/>
      <c r="B406" s="222"/>
      <c r="C406" s="222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30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</row>
    <row r="407" ht="12.75" customHeight="1">
      <c r="A407" s="222"/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30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</row>
    <row r="408" ht="12.75" customHeight="1">
      <c r="A408" s="222"/>
      <c r="B408" s="222"/>
      <c r="C408" s="222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30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</row>
    <row r="409" ht="12.75" customHeight="1">
      <c r="A409" s="222"/>
      <c r="B409" s="222"/>
      <c r="C409" s="222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30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</row>
    <row r="410" ht="12.75" customHeight="1">
      <c r="A410" s="222"/>
      <c r="B410" s="222"/>
      <c r="C410" s="222"/>
      <c r="D410" s="222"/>
      <c r="E410" s="222"/>
      <c r="F410" s="222"/>
      <c r="G410" s="222"/>
      <c r="H410" s="222"/>
      <c r="I410" s="222"/>
      <c r="J410" s="222"/>
      <c r="K410" s="222"/>
      <c r="L410" s="222"/>
      <c r="M410" s="222"/>
      <c r="N410" s="230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</row>
    <row r="411" ht="12.75" customHeight="1">
      <c r="A411" s="222"/>
      <c r="B411" s="222"/>
      <c r="C411" s="222"/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30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</row>
    <row r="412" ht="12.75" customHeight="1">
      <c r="A412" s="222"/>
      <c r="B412" s="222"/>
      <c r="C412" s="222"/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30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</row>
    <row r="413" ht="12.75" customHeight="1">
      <c r="A413" s="222"/>
      <c r="B413" s="222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30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</row>
    <row r="414" ht="12.75" customHeight="1">
      <c r="A414" s="222"/>
      <c r="B414" s="222"/>
      <c r="C414" s="222"/>
      <c r="D414" s="222"/>
      <c r="E414" s="222"/>
      <c r="F414" s="222"/>
      <c r="G414" s="222"/>
      <c r="H414" s="222"/>
      <c r="I414" s="222"/>
      <c r="J414" s="222"/>
      <c r="K414" s="222"/>
      <c r="L414" s="222"/>
      <c r="M414" s="222"/>
      <c r="N414" s="230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</row>
    <row r="415" ht="12.75" customHeight="1">
      <c r="A415" s="222"/>
      <c r="B415" s="222"/>
      <c r="C415" s="222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30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</row>
    <row r="416" ht="12.75" customHeight="1">
      <c r="A416" s="222"/>
      <c r="B416" s="222"/>
      <c r="C416" s="222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30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</row>
    <row r="417" ht="12.75" customHeight="1">
      <c r="A417" s="222"/>
      <c r="B417" s="222"/>
      <c r="C417" s="222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30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</row>
    <row r="418" ht="12.75" customHeight="1">
      <c r="A418" s="222"/>
      <c r="B418" s="222"/>
      <c r="C418" s="222"/>
      <c r="D418" s="222"/>
      <c r="E418" s="222"/>
      <c r="F418" s="222"/>
      <c r="G418" s="222"/>
      <c r="H418" s="222"/>
      <c r="I418" s="222"/>
      <c r="J418" s="222"/>
      <c r="K418" s="222"/>
      <c r="L418" s="222"/>
      <c r="M418" s="222"/>
      <c r="N418" s="230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</row>
    <row r="419" ht="12.75" customHeight="1">
      <c r="A419" s="222"/>
      <c r="B419" s="222"/>
      <c r="C419" s="222"/>
      <c r="D419" s="222"/>
      <c r="E419" s="222"/>
      <c r="F419" s="222"/>
      <c r="G419" s="222"/>
      <c r="H419" s="222"/>
      <c r="I419" s="222"/>
      <c r="J419" s="222"/>
      <c r="K419" s="222"/>
      <c r="L419" s="222"/>
      <c r="M419" s="222"/>
      <c r="N419" s="230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</row>
    <row r="420" ht="12.75" customHeight="1">
      <c r="A420" s="222"/>
      <c r="B420" s="222"/>
      <c r="C420" s="222"/>
      <c r="D420" s="222"/>
      <c r="E420" s="222"/>
      <c r="F420" s="222"/>
      <c r="G420" s="222"/>
      <c r="H420" s="222"/>
      <c r="I420" s="222"/>
      <c r="J420" s="222"/>
      <c r="K420" s="222"/>
      <c r="L420" s="222"/>
      <c r="M420" s="222"/>
      <c r="N420" s="230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</row>
    <row r="421" ht="12.75" customHeight="1">
      <c r="A421" s="222"/>
      <c r="B421" s="222"/>
      <c r="C421" s="222"/>
      <c r="D421" s="222"/>
      <c r="E421" s="222"/>
      <c r="F421" s="222"/>
      <c r="G421" s="222"/>
      <c r="H421" s="222"/>
      <c r="I421" s="222"/>
      <c r="J421" s="222"/>
      <c r="K421" s="222"/>
      <c r="L421" s="222"/>
      <c r="M421" s="222"/>
      <c r="N421" s="230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</row>
    <row r="422" ht="12.75" customHeight="1">
      <c r="A422" s="222"/>
      <c r="B422" s="222"/>
      <c r="C422" s="222"/>
      <c r="D422" s="222"/>
      <c r="E422" s="222"/>
      <c r="F422" s="222"/>
      <c r="G422" s="222"/>
      <c r="H422" s="222"/>
      <c r="I422" s="222"/>
      <c r="J422" s="222"/>
      <c r="K422" s="222"/>
      <c r="L422" s="222"/>
      <c r="M422" s="222"/>
      <c r="N422" s="230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</row>
    <row r="423" ht="12.75" customHeight="1">
      <c r="A423" s="222"/>
      <c r="B423" s="222"/>
      <c r="C423" s="222"/>
      <c r="D423" s="222"/>
      <c r="E423" s="222"/>
      <c r="F423" s="222"/>
      <c r="G423" s="222"/>
      <c r="H423" s="222"/>
      <c r="I423" s="222"/>
      <c r="J423" s="222"/>
      <c r="K423" s="222"/>
      <c r="L423" s="222"/>
      <c r="M423" s="222"/>
      <c r="N423" s="230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</row>
    <row r="424" ht="12.75" customHeight="1">
      <c r="A424" s="222"/>
      <c r="B424" s="222"/>
      <c r="C424" s="222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30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</row>
    <row r="425" ht="12.75" customHeight="1">
      <c r="A425" s="222"/>
      <c r="B425" s="222"/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30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</row>
    <row r="426" ht="12.75" customHeight="1">
      <c r="A426" s="222"/>
      <c r="B426" s="222"/>
      <c r="C426" s="222"/>
      <c r="D426" s="222"/>
      <c r="E426" s="222"/>
      <c r="F426" s="222"/>
      <c r="G426" s="222"/>
      <c r="H426" s="222"/>
      <c r="I426" s="222"/>
      <c r="J426" s="222"/>
      <c r="K426" s="222"/>
      <c r="L426" s="222"/>
      <c r="M426" s="222"/>
      <c r="N426" s="230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</row>
    <row r="427" ht="12.75" customHeight="1">
      <c r="A427" s="222"/>
      <c r="B427" s="222"/>
      <c r="C427" s="222"/>
      <c r="D427" s="222"/>
      <c r="E427" s="222"/>
      <c r="F427" s="222"/>
      <c r="G427" s="222"/>
      <c r="H427" s="222"/>
      <c r="I427" s="222"/>
      <c r="J427" s="222"/>
      <c r="K427" s="222"/>
      <c r="L427" s="222"/>
      <c r="M427" s="222"/>
      <c r="N427" s="230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</row>
    <row r="428" ht="12.75" customHeight="1">
      <c r="A428" s="222"/>
      <c r="B428" s="222"/>
      <c r="C428" s="222"/>
      <c r="D428" s="222"/>
      <c r="E428" s="222"/>
      <c r="F428" s="222"/>
      <c r="G428" s="222"/>
      <c r="H428" s="222"/>
      <c r="I428" s="222"/>
      <c r="J428" s="222"/>
      <c r="K428" s="222"/>
      <c r="L428" s="222"/>
      <c r="M428" s="222"/>
      <c r="N428" s="230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</row>
    <row r="429" ht="12.75" customHeight="1">
      <c r="A429" s="222"/>
      <c r="B429" s="222"/>
      <c r="C429" s="222"/>
      <c r="D429" s="222"/>
      <c r="E429" s="222"/>
      <c r="F429" s="222"/>
      <c r="G429" s="222"/>
      <c r="H429" s="222"/>
      <c r="I429" s="222"/>
      <c r="J429" s="222"/>
      <c r="K429" s="222"/>
      <c r="L429" s="222"/>
      <c r="M429" s="222"/>
      <c r="N429" s="230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</row>
    <row r="430" ht="12.75" customHeight="1">
      <c r="A430" s="222"/>
      <c r="B430" s="222"/>
      <c r="C430" s="222"/>
      <c r="D430" s="222"/>
      <c r="E430" s="222"/>
      <c r="F430" s="222"/>
      <c r="G430" s="222"/>
      <c r="H430" s="222"/>
      <c r="I430" s="222"/>
      <c r="J430" s="222"/>
      <c r="K430" s="222"/>
      <c r="L430" s="222"/>
      <c r="M430" s="222"/>
      <c r="N430" s="230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</row>
    <row r="431" ht="12.75" customHeight="1">
      <c r="A431" s="222"/>
      <c r="B431" s="222"/>
      <c r="C431" s="222"/>
      <c r="D431" s="222"/>
      <c r="E431" s="222"/>
      <c r="F431" s="222"/>
      <c r="G431" s="222"/>
      <c r="H431" s="222"/>
      <c r="I431" s="222"/>
      <c r="J431" s="222"/>
      <c r="K431" s="222"/>
      <c r="L431" s="222"/>
      <c r="M431" s="222"/>
      <c r="N431" s="230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</row>
    <row r="432" ht="12.75" customHeight="1">
      <c r="A432" s="222"/>
      <c r="B432" s="222"/>
      <c r="C432" s="222"/>
      <c r="D432" s="222"/>
      <c r="E432" s="222"/>
      <c r="F432" s="222"/>
      <c r="G432" s="222"/>
      <c r="H432" s="222"/>
      <c r="I432" s="222"/>
      <c r="J432" s="222"/>
      <c r="K432" s="222"/>
      <c r="L432" s="222"/>
      <c r="M432" s="222"/>
      <c r="N432" s="230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</row>
    <row r="433" ht="12.75" customHeight="1">
      <c r="A433" s="222"/>
      <c r="B433" s="222"/>
      <c r="C433" s="222"/>
      <c r="D433" s="222"/>
      <c r="E433" s="222"/>
      <c r="F433" s="222"/>
      <c r="G433" s="222"/>
      <c r="H433" s="222"/>
      <c r="I433" s="222"/>
      <c r="J433" s="222"/>
      <c r="K433" s="222"/>
      <c r="L433" s="222"/>
      <c r="M433" s="222"/>
      <c r="N433" s="230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</row>
    <row r="434" ht="12.75" customHeight="1">
      <c r="A434" s="222"/>
      <c r="B434" s="222"/>
      <c r="C434" s="222"/>
      <c r="D434" s="222"/>
      <c r="E434" s="222"/>
      <c r="F434" s="222"/>
      <c r="G434" s="222"/>
      <c r="H434" s="222"/>
      <c r="I434" s="222"/>
      <c r="J434" s="222"/>
      <c r="K434" s="222"/>
      <c r="L434" s="222"/>
      <c r="M434" s="222"/>
      <c r="N434" s="230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  <c r="Z434" s="222"/>
    </row>
    <row r="435" ht="12.75" customHeight="1">
      <c r="A435" s="222"/>
      <c r="B435" s="222"/>
      <c r="C435" s="222"/>
      <c r="D435" s="222"/>
      <c r="E435" s="222"/>
      <c r="F435" s="222"/>
      <c r="G435" s="222"/>
      <c r="H435" s="222"/>
      <c r="I435" s="222"/>
      <c r="J435" s="222"/>
      <c r="K435" s="222"/>
      <c r="L435" s="222"/>
      <c r="M435" s="222"/>
      <c r="N435" s="230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</row>
    <row r="436" ht="12.75" customHeight="1">
      <c r="A436" s="222"/>
      <c r="B436" s="222"/>
      <c r="C436" s="222"/>
      <c r="D436" s="222"/>
      <c r="E436" s="222"/>
      <c r="F436" s="222"/>
      <c r="G436" s="222"/>
      <c r="H436" s="222"/>
      <c r="I436" s="222"/>
      <c r="J436" s="222"/>
      <c r="K436" s="222"/>
      <c r="L436" s="222"/>
      <c r="M436" s="222"/>
      <c r="N436" s="230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</row>
    <row r="437" ht="12.75" customHeight="1">
      <c r="A437" s="222"/>
      <c r="B437" s="222"/>
      <c r="C437" s="222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30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</row>
    <row r="438" ht="12.75" customHeight="1">
      <c r="A438" s="222"/>
      <c r="B438" s="222"/>
      <c r="C438" s="222"/>
      <c r="D438" s="222"/>
      <c r="E438" s="222"/>
      <c r="F438" s="222"/>
      <c r="G438" s="222"/>
      <c r="H438" s="222"/>
      <c r="I438" s="222"/>
      <c r="J438" s="222"/>
      <c r="K438" s="222"/>
      <c r="L438" s="222"/>
      <c r="M438" s="222"/>
      <c r="N438" s="230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</row>
    <row r="439" ht="12.75" customHeight="1">
      <c r="A439" s="222"/>
      <c r="B439" s="222"/>
      <c r="C439" s="222"/>
      <c r="D439" s="222"/>
      <c r="E439" s="222"/>
      <c r="F439" s="222"/>
      <c r="G439" s="222"/>
      <c r="H439" s="222"/>
      <c r="I439" s="222"/>
      <c r="J439" s="222"/>
      <c r="K439" s="222"/>
      <c r="L439" s="222"/>
      <c r="M439" s="222"/>
      <c r="N439" s="230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</row>
    <row r="440" ht="12.75" customHeight="1">
      <c r="A440" s="222"/>
      <c r="B440" s="222"/>
      <c r="C440" s="222"/>
      <c r="D440" s="222"/>
      <c r="E440" s="222"/>
      <c r="F440" s="222"/>
      <c r="G440" s="222"/>
      <c r="H440" s="222"/>
      <c r="I440" s="222"/>
      <c r="J440" s="222"/>
      <c r="K440" s="222"/>
      <c r="L440" s="222"/>
      <c r="M440" s="222"/>
      <c r="N440" s="230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</row>
    <row r="441" ht="12.75" customHeight="1">
      <c r="A441" s="222"/>
      <c r="B441" s="222"/>
      <c r="C441" s="222"/>
      <c r="D441" s="222"/>
      <c r="E441" s="222"/>
      <c r="F441" s="222"/>
      <c r="G441" s="222"/>
      <c r="H441" s="222"/>
      <c r="I441" s="222"/>
      <c r="J441" s="222"/>
      <c r="K441" s="222"/>
      <c r="L441" s="222"/>
      <c r="M441" s="222"/>
      <c r="N441" s="230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</row>
    <row r="442" ht="12.75" customHeigh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30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</row>
    <row r="443" ht="12.75" customHeight="1">
      <c r="A443" s="222"/>
      <c r="B443" s="222"/>
      <c r="C443" s="222"/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30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</row>
    <row r="444" ht="12.75" customHeight="1">
      <c r="A444" s="222"/>
      <c r="B444" s="222"/>
      <c r="C444" s="222"/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30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</row>
    <row r="445" ht="12.75" customHeight="1">
      <c r="A445" s="222"/>
      <c r="B445" s="222"/>
      <c r="C445" s="222"/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30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</row>
    <row r="446" ht="12.75" customHeight="1">
      <c r="A446" s="222"/>
      <c r="B446" s="222"/>
      <c r="C446" s="222"/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30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</row>
    <row r="447" ht="12.75" customHeight="1">
      <c r="A447" s="222"/>
      <c r="B447" s="222"/>
      <c r="C447" s="222"/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30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</row>
    <row r="448" ht="12.75" customHeight="1">
      <c r="A448" s="222"/>
      <c r="B448" s="222"/>
      <c r="C448" s="222"/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30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</row>
    <row r="449" ht="12.75" customHeight="1">
      <c r="A449" s="222"/>
      <c r="B449" s="222"/>
      <c r="C449" s="222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30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</row>
    <row r="450" ht="12.75" customHeight="1">
      <c r="A450" s="222"/>
      <c r="B450" s="222"/>
      <c r="C450" s="222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30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</row>
    <row r="451" ht="12.75" customHeight="1">
      <c r="A451" s="222"/>
      <c r="B451" s="222"/>
      <c r="C451" s="222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30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</row>
    <row r="452" ht="12.75" customHeight="1">
      <c r="A452" s="222"/>
      <c r="B452" s="222"/>
      <c r="C452" s="222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30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</row>
    <row r="453" ht="12.75" customHeight="1">
      <c r="A453" s="222"/>
      <c r="B453" s="222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30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</row>
    <row r="454" ht="12.75" customHeight="1">
      <c r="A454" s="222"/>
      <c r="B454" s="222"/>
      <c r="C454" s="222"/>
      <c r="D454" s="222"/>
      <c r="E454" s="222"/>
      <c r="F454" s="222"/>
      <c r="G454" s="222"/>
      <c r="H454" s="222"/>
      <c r="I454" s="222"/>
      <c r="J454" s="222"/>
      <c r="K454" s="222"/>
      <c r="L454" s="222"/>
      <c r="M454" s="222"/>
      <c r="N454" s="230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</row>
    <row r="455" ht="12.75" customHeight="1">
      <c r="A455" s="222"/>
      <c r="B455" s="222"/>
      <c r="C455" s="222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30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</row>
    <row r="456" ht="12.75" customHeight="1">
      <c r="A456" s="222"/>
      <c r="B456" s="222"/>
      <c r="C456" s="222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30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</row>
    <row r="457" ht="12.75" customHeight="1">
      <c r="A457" s="222"/>
      <c r="B457" s="222"/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30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</row>
    <row r="458" ht="12.75" customHeight="1">
      <c r="A458" s="222"/>
      <c r="B458" s="222"/>
      <c r="C458" s="222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30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</row>
    <row r="459" ht="12.75" customHeight="1">
      <c r="A459" s="222"/>
      <c r="B459" s="222"/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30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</row>
    <row r="460" ht="12.75" customHeight="1">
      <c r="A460" s="222"/>
      <c r="B460" s="222"/>
      <c r="C460" s="222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30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</row>
    <row r="461" ht="12.75" customHeight="1">
      <c r="A461" s="222"/>
      <c r="B461" s="222"/>
      <c r="C461" s="222"/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30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</row>
    <row r="462" ht="12.75" customHeight="1">
      <c r="A462" s="222"/>
      <c r="B462" s="222"/>
      <c r="C462" s="222"/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30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</row>
    <row r="463" ht="12.75" customHeight="1">
      <c r="A463" s="222"/>
      <c r="B463" s="222"/>
      <c r="C463" s="222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30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</row>
    <row r="464" ht="12.75" customHeight="1">
      <c r="A464" s="222"/>
      <c r="B464" s="222"/>
      <c r="C464" s="222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30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</row>
    <row r="465" ht="12.75" customHeight="1">
      <c r="A465" s="222"/>
      <c r="B465" s="222"/>
      <c r="C465" s="222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30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</row>
    <row r="466" ht="12.75" customHeight="1">
      <c r="A466" s="222"/>
      <c r="B466" s="222"/>
      <c r="C466" s="222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30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</row>
    <row r="467" ht="12.75" customHeight="1">
      <c r="A467" s="222"/>
      <c r="B467" s="222"/>
      <c r="C467" s="222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30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</row>
    <row r="468" ht="12.75" customHeight="1">
      <c r="A468" s="222"/>
      <c r="B468" s="222"/>
      <c r="C468" s="222"/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30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</row>
    <row r="469" ht="12.75" customHeight="1">
      <c r="A469" s="222"/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30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</row>
    <row r="470" ht="12.75" customHeight="1">
      <c r="A470" s="222"/>
      <c r="B470" s="222"/>
      <c r="C470" s="222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30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</row>
    <row r="471" ht="12.75" customHeight="1">
      <c r="A471" s="222"/>
      <c r="B471" s="222"/>
      <c r="C471" s="222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30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</row>
    <row r="472" ht="12.75" customHeight="1">
      <c r="A472" s="222"/>
      <c r="B472" s="222"/>
      <c r="C472" s="222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30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</row>
    <row r="473" ht="12.75" customHeight="1">
      <c r="A473" s="222"/>
      <c r="B473" s="222"/>
      <c r="C473" s="222"/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30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</row>
    <row r="474" ht="12.75" customHeight="1">
      <c r="A474" s="222"/>
      <c r="B474" s="222"/>
      <c r="C474" s="222"/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30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</row>
    <row r="475" ht="12.75" customHeight="1">
      <c r="A475" s="222"/>
      <c r="B475" s="222"/>
      <c r="C475" s="222"/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30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</row>
    <row r="476" ht="12.75" customHeight="1">
      <c r="A476" s="222"/>
      <c r="B476" s="222"/>
      <c r="C476" s="222"/>
      <c r="D476" s="222"/>
      <c r="E476" s="222"/>
      <c r="F476" s="222"/>
      <c r="G476" s="222"/>
      <c r="H476" s="222"/>
      <c r="I476" s="222"/>
      <c r="J476" s="222"/>
      <c r="K476" s="222"/>
      <c r="L476" s="222"/>
      <c r="M476" s="222"/>
      <c r="N476" s="230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</row>
    <row r="477" ht="12.75" customHeight="1">
      <c r="A477" s="222"/>
      <c r="B477" s="222"/>
      <c r="C477" s="222"/>
      <c r="D477" s="222"/>
      <c r="E477" s="222"/>
      <c r="F477" s="222"/>
      <c r="G477" s="222"/>
      <c r="H477" s="222"/>
      <c r="I477" s="222"/>
      <c r="J477" s="222"/>
      <c r="K477" s="222"/>
      <c r="L477" s="222"/>
      <c r="M477" s="222"/>
      <c r="N477" s="230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</row>
    <row r="478" ht="12.75" customHeight="1">
      <c r="A478" s="222"/>
      <c r="B478" s="222"/>
      <c r="C478" s="222"/>
      <c r="D478" s="222"/>
      <c r="E478" s="222"/>
      <c r="F478" s="222"/>
      <c r="G478" s="222"/>
      <c r="H478" s="222"/>
      <c r="I478" s="222"/>
      <c r="J478" s="222"/>
      <c r="K478" s="222"/>
      <c r="L478" s="222"/>
      <c r="M478" s="222"/>
      <c r="N478" s="230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</row>
    <row r="479" ht="12.75" customHeight="1">
      <c r="A479" s="222"/>
      <c r="B479" s="222"/>
      <c r="C479" s="222"/>
      <c r="D479" s="222"/>
      <c r="E479" s="222"/>
      <c r="F479" s="222"/>
      <c r="G479" s="222"/>
      <c r="H479" s="222"/>
      <c r="I479" s="222"/>
      <c r="J479" s="222"/>
      <c r="K479" s="222"/>
      <c r="L479" s="222"/>
      <c r="M479" s="222"/>
      <c r="N479" s="230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</row>
    <row r="480" ht="12.75" customHeight="1">
      <c r="A480" s="222"/>
      <c r="B480" s="222"/>
      <c r="C480" s="222"/>
      <c r="D480" s="222"/>
      <c r="E480" s="222"/>
      <c r="F480" s="222"/>
      <c r="G480" s="222"/>
      <c r="H480" s="222"/>
      <c r="I480" s="222"/>
      <c r="J480" s="222"/>
      <c r="K480" s="222"/>
      <c r="L480" s="222"/>
      <c r="M480" s="222"/>
      <c r="N480" s="230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</row>
    <row r="481" ht="12.75" customHeight="1">
      <c r="A481" s="222"/>
      <c r="B481" s="222"/>
      <c r="C481" s="222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30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</row>
    <row r="482" ht="12.75" customHeight="1">
      <c r="A482" s="222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30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</row>
    <row r="483" ht="12.75" customHeight="1">
      <c r="A483" s="222"/>
      <c r="B483" s="222"/>
      <c r="C483" s="222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30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</row>
    <row r="484" ht="12.75" customHeight="1">
      <c r="A484" s="222"/>
      <c r="B484" s="222"/>
      <c r="C484" s="222"/>
      <c r="D484" s="222"/>
      <c r="E484" s="222"/>
      <c r="F484" s="222"/>
      <c r="G484" s="222"/>
      <c r="H484" s="222"/>
      <c r="I484" s="222"/>
      <c r="J484" s="222"/>
      <c r="K484" s="222"/>
      <c r="L484" s="222"/>
      <c r="M484" s="222"/>
      <c r="N484" s="230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</row>
    <row r="485" ht="12.75" customHeight="1">
      <c r="A485" s="222"/>
      <c r="B485" s="222"/>
      <c r="C485" s="222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30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</row>
    <row r="486" ht="12.75" customHeight="1">
      <c r="A486" s="222"/>
      <c r="B486" s="222"/>
      <c r="C486" s="222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30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</row>
    <row r="487" ht="12.75" customHeight="1">
      <c r="A487" s="222"/>
      <c r="B487" s="222"/>
      <c r="C487" s="222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30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</row>
    <row r="488" ht="12.75" customHeight="1">
      <c r="A488" s="222"/>
      <c r="B488" s="222"/>
      <c r="C488" s="222"/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30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</row>
    <row r="489" ht="12.75" customHeight="1">
      <c r="A489" s="222"/>
      <c r="B489" s="222"/>
      <c r="C489" s="222"/>
      <c r="D489" s="222"/>
      <c r="E489" s="222"/>
      <c r="F489" s="222"/>
      <c r="G489" s="222"/>
      <c r="H489" s="222"/>
      <c r="I489" s="222"/>
      <c r="J489" s="222"/>
      <c r="K489" s="222"/>
      <c r="L489" s="222"/>
      <c r="M489" s="222"/>
      <c r="N489" s="230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</row>
    <row r="490" ht="12.75" customHeight="1">
      <c r="A490" s="222"/>
      <c r="B490" s="222"/>
      <c r="C490" s="222"/>
      <c r="D490" s="222"/>
      <c r="E490" s="222"/>
      <c r="F490" s="222"/>
      <c r="G490" s="222"/>
      <c r="H490" s="222"/>
      <c r="I490" s="222"/>
      <c r="J490" s="222"/>
      <c r="K490" s="222"/>
      <c r="L490" s="222"/>
      <c r="M490" s="222"/>
      <c r="N490" s="230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</row>
    <row r="491" ht="12.75" customHeight="1">
      <c r="A491" s="222"/>
      <c r="B491" s="222"/>
      <c r="C491" s="222"/>
      <c r="D491" s="222"/>
      <c r="E491" s="222"/>
      <c r="F491" s="222"/>
      <c r="G491" s="222"/>
      <c r="H491" s="222"/>
      <c r="I491" s="222"/>
      <c r="J491" s="222"/>
      <c r="K491" s="222"/>
      <c r="L491" s="222"/>
      <c r="M491" s="222"/>
      <c r="N491" s="230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</row>
    <row r="492" ht="12.75" customHeight="1">
      <c r="A492" s="222"/>
      <c r="B492" s="222"/>
      <c r="C492" s="222"/>
      <c r="D492" s="222"/>
      <c r="E492" s="222"/>
      <c r="F492" s="222"/>
      <c r="G492" s="222"/>
      <c r="H492" s="222"/>
      <c r="I492" s="222"/>
      <c r="J492" s="222"/>
      <c r="K492" s="222"/>
      <c r="L492" s="222"/>
      <c r="M492" s="222"/>
      <c r="N492" s="230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</row>
    <row r="493" ht="12.75" customHeight="1">
      <c r="A493" s="222"/>
      <c r="B493" s="222"/>
      <c r="C493" s="222"/>
      <c r="D493" s="222"/>
      <c r="E493" s="222"/>
      <c r="F493" s="222"/>
      <c r="G493" s="222"/>
      <c r="H493" s="222"/>
      <c r="I493" s="222"/>
      <c r="J493" s="222"/>
      <c r="K493" s="222"/>
      <c r="L493" s="222"/>
      <c r="M493" s="222"/>
      <c r="N493" s="230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</row>
    <row r="494" ht="12.75" customHeight="1">
      <c r="A494" s="222"/>
      <c r="B494" s="222"/>
      <c r="C494" s="222"/>
      <c r="D494" s="222"/>
      <c r="E494" s="222"/>
      <c r="F494" s="222"/>
      <c r="G494" s="222"/>
      <c r="H494" s="222"/>
      <c r="I494" s="222"/>
      <c r="J494" s="222"/>
      <c r="K494" s="222"/>
      <c r="L494" s="222"/>
      <c r="M494" s="222"/>
      <c r="N494" s="230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</row>
    <row r="495" ht="12.75" customHeight="1">
      <c r="A495" s="222"/>
      <c r="B495" s="222"/>
      <c r="C495" s="222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30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</row>
    <row r="496" ht="12.75" customHeight="1">
      <c r="A496" s="222"/>
      <c r="B496" s="222"/>
      <c r="C496" s="222"/>
      <c r="D496" s="222"/>
      <c r="E496" s="222"/>
      <c r="F496" s="222"/>
      <c r="G496" s="222"/>
      <c r="H496" s="222"/>
      <c r="I496" s="222"/>
      <c r="J496" s="222"/>
      <c r="K496" s="222"/>
      <c r="L496" s="222"/>
      <c r="M496" s="222"/>
      <c r="N496" s="230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</row>
    <row r="497" ht="12.75" customHeight="1">
      <c r="A497" s="222"/>
      <c r="B497" s="222"/>
      <c r="C497" s="222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30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</row>
    <row r="498" ht="12.75" customHeight="1">
      <c r="A498" s="222"/>
      <c r="B498" s="222"/>
      <c r="C498" s="222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30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</row>
    <row r="499" ht="12.75" customHeight="1">
      <c r="A499" s="222"/>
      <c r="B499" s="222"/>
      <c r="C499" s="222"/>
      <c r="D499" s="222"/>
      <c r="E499" s="222"/>
      <c r="F499" s="222"/>
      <c r="G499" s="222"/>
      <c r="H499" s="222"/>
      <c r="I499" s="222"/>
      <c r="J499" s="222"/>
      <c r="K499" s="222"/>
      <c r="L499" s="222"/>
      <c r="M499" s="222"/>
      <c r="N499" s="230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</row>
    <row r="500" ht="12.75" customHeight="1">
      <c r="A500" s="222"/>
      <c r="B500" s="222"/>
      <c r="C500" s="222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30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</row>
    <row r="501" ht="12.75" customHeight="1">
      <c r="A501" s="222"/>
      <c r="B501" s="222"/>
      <c r="C501" s="222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30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</row>
    <row r="502" ht="12.75" customHeight="1">
      <c r="A502" s="222"/>
      <c r="B502" s="222"/>
      <c r="C502" s="222"/>
      <c r="D502" s="222"/>
      <c r="E502" s="222"/>
      <c r="F502" s="222"/>
      <c r="G502" s="222"/>
      <c r="H502" s="222"/>
      <c r="I502" s="222"/>
      <c r="J502" s="222"/>
      <c r="K502" s="222"/>
      <c r="L502" s="222"/>
      <c r="M502" s="222"/>
      <c r="N502" s="230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</row>
    <row r="503" ht="12.75" customHeight="1">
      <c r="A503" s="222"/>
      <c r="B503" s="222"/>
      <c r="C503" s="222"/>
      <c r="D503" s="222"/>
      <c r="E503" s="222"/>
      <c r="F503" s="222"/>
      <c r="G503" s="222"/>
      <c r="H503" s="222"/>
      <c r="I503" s="222"/>
      <c r="J503" s="222"/>
      <c r="K503" s="222"/>
      <c r="L503" s="222"/>
      <c r="M503" s="222"/>
      <c r="N503" s="230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</row>
    <row r="504" ht="12.75" customHeight="1">
      <c r="A504" s="222"/>
      <c r="B504" s="222"/>
      <c r="C504" s="222"/>
      <c r="D504" s="222"/>
      <c r="E504" s="222"/>
      <c r="F504" s="222"/>
      <c r="G504" s="222"/>
      <c r="H504" s="222"/>
      <c r="I504" s="222"/>
      <c r="J504" s="222"/>
      <c r="K504" s="222"/>
      <c r="L504" s="222"/>
      <c r="M504" s="222"/>
      <c r="N504" s="230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</row>
    <row r="505" ht="12.75" customHeight="1">
      <c r="A505" s="222"/>
      <c r="B505" s="222"/>
      <c r="C505" s="222"/>
      <c r="D505" s="222"/>
      <c r="E505" s="222"/>
      <c r="F505" s="222"/>
      <c r="G505" s="222"/>
      <c r="H505" s="222"/>
      <c r="I505" s="222"/>
      <c r="J505" s="222"/>
      <c r="K505" s="222"/>
      <c r="L505" s="222"/>
      <c r="M505" s="222"/>
      <c r="N505" s="230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</row>
    <row r="506" ht="12.75" customHeight="1">
      <c r="A506" s="222"/>
      <c r="B506" s="222"/>
      <c r="C506" s="222"/>
      <c r="D506" s="222"/>
      <c r="E506" s="222"/>
      <c r="F506" s="222"/>
      <c r="G506" s="222"/>
      <c r="H506" s="222"/>
      <c r="I506" s="222"/>
      <c r="J506" s="222"/>
      <c r="K506" s="222"/>
      <c r="L506" s="222"/>
      <c r="M506" s="222"/>
      <c r="N506" s="230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</row>
    <row r="507" ht="12.75" customHeight="1">
      <c r="A507" s="222"/>
      <c r="B507" s="222"/>
      <c r="C507" s="222"/>
      <c r="D507" s="222"/>
      <c r="E507" s="222"/>
      <c r="F507" s="222"/>
      <c r="G507" s="222"/>
      <c r="H507" s="222"/>
      <c r="I507" s="222"/>
      <c r="J507" s="222"/>
      <c r="K507" s="222"/>
      <c r="L507" s="222"/>
      <c r="M507" s="222"/>
      <c r="N507" s="230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</row>
    <row r="508" ht="12.75" customHeight="1">
      <c r="A508" s="222"/>
      <c r="B508" s="222"/>
      <c r="C508" s="222"/>
      <c r="D508" s="222"/>
      <c r="E508" s="222"/>
      <c r="F508" s="222"/>
      <c r="G508" s="222"/>
      <c r="H508" s="222"/>
      <c r="I508" s="222"/>
      <c r="J508" s="222"/>
      <c r="K508" s="222"/>
      <c r="L508" s="222"/>
      <c r="M508" s="222"/>
      <c r="N508" s="230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</row>
    <row r="509" ht="12.75" customHeight="1">
      <c r="A509" s="222"/>
      <c r="B509" s="222"/>
      <c r="C509" s="222"/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30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</row>
    <row r="510" ht="12.75" customHeight="1">
      <c r="A510" s="222"/>
      <c r="B510" s="222"/>
      <c r="C510" s="222"/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30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</row>
    <row r="511" ht="12.75" customHeight="1">
      <c r="A511" s="222"/>
      <c r="B511" s="222"/>
      <c r="C511" s="222"/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30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</row>
    <row r="512" ht="12.75" customHeight="1">
      <c r="A512" s="222"/>
      <c r="B512" s="222"/>
      <c r="C512" s="222"/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30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</row>
    <row r="513" ht="12.75" customHeight="1">
      <c r="A513" s="222"/>
      <c r="B513" s="222"/>
      <c r="C513" s="222"/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30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</row>
    <row r="514" ht="12.75" customHeight="1">
      <c r="A514" s="222"/>
      <c r="B514" s="222"/>
      <c r="C514" s="222"/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30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</row>
    <row r="515" ht="12.75" customHeight="1">
      <c r="A515" s="222"/>
      <c r="B515" s="222"/>
      <c r="C515" s="222"/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30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</row>
    <row r="516" ht="12.75" customHeight="1">
      <c r="A516" s="222"/>
      <c r="B516" s="222"/>
      <c r="C516" s="222"/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30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</row>
    <row r="517" ht="12.75" customHeight="1">
      <c r="A517" s="222"/>
      <c r="B517" s="222"/>
      <c r="C517" s="222"/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30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</row>
    <row r="518" ht="12.75" customHeight="1">
      <c r="A518" s="222"/>
      <c r="B518" s="222"/>
      <c r="C518" s="222"/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30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</row>
    <row r="519" ht="12.75" customHeight="1">
      <c r="A519" s="222"/>
      <c r="B519" s="222"/>
      <c r="C519" s="222"/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30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</row>
    <row r="520" ht="12.75" customHeight="1">
      <c r="A520" s="222"/>
      <c r="B520" s="222"/>
      <c r="C520" s="222"/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30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</row>
    <row r="521" ht="12.75" customHeight="1">
      <c r="A521" s="222"/>
      <c r="B521" s="222"/>
      <c r="C521" s="222"/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30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</row>
    <row r="522" ht="12.75" customHeight="1">
      <c r="A522" s="222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30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</row>
    <row r="523" ht="12.75" customHeight="1">
      <c r="A523" s="222"/>
      <c r="B523" s="222"/>
      <c r="C523" s="222"/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30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</row>
    <row r="524" ht="12.75" customHeight="1">
      <c r="A524" s="222"/>
      <c r="B524" s="222"/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30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</row>
    <row r="525" ht="12.75" customHeight="1">
      <c r="A525" s="222"/>
      <c r="B525" s="222"/>
      <c r="C525" s="222"/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30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</row>
    <row r="526" ht="12.75" customHeight="1">
      <c r="A526" s="222"/>
      <c r="B526" s="222"/>
      <c r="C526" s="222"/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30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</row>
    <row r="527" ht="12.75" customHeight="1">
      <c r="A527" s="222"/>
      <c r="B527" s="222"/>
      <c r="C527" s="222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30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</row>
    <row r="528" ht="12.75" customHeight="1">
      <c r="A528" s="222"/>
      <c r="B528" s="222"/>
      <c r="C528" s="222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30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</row>
    <row r="529" ht="12.75" customHeight="1">
      <c r="A529" s="222"/>
      <c r="B529" s="222"/>
      <c r="C529" s="222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30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</row>
    <row r="530" ht="12.75" customHeight="1">
      <c r="A530" s="222"/>
      <c r="B530" s="222"/>
      <c r="C530" s="222"/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30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</row>
    <row r="531" ht="12.75" customHeight="1">
      <c r="A531" s="222"/>
      <c r="B531" s="222"/>
      <c r="C531" s="222"/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30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</row>
    <row r="532" ht="12.75" customHeight="1">
      <c r="A532" s="222"/>
      <c r="B532" s="222"/>
      <c r="C532" s="222"/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30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</row>
    <row r="533" ht="12.75" customHeight="1">
      <c r="A533" s="222"/>
      <c r="B533" s="222"/>
      <c r="C533" s="222"/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30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</row>
    <row r="534" ht="12.75" customHeight="1">
      <c r="A534" s="222"/>
      <c r="B534" s="222"/>
      <c r="C534" s="222"/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30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</row>
    <row r="535" ht="12.75" customHeight="1">
      <c r="A535" s="222"/>
      <c r="B535" s="222"/>
      <c r="C535" s="222"/>
      <c r="D535" s="222"/>
      <c r="E535" s="222"/>
      <c r="F535" s="222"/>
      <c r="G535" s="222"/>
      <c r="H535" s="222"/>
      <c r="I535" s="222"/>
      <c r="J535" s="222"/>
      <c r="K535" s="222"/>
      <c r="L535" s="222"/>
      <c r="M535" s="222"/>
      <c r="N535" s="230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</row>
    <row r="536" ht="12.75" customHeight="1">
      <c r="A536" s="222"/>
      <c r="B536" s="222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30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</row>
    <row r="537" ht="12.75" customHeight="1">
      <c r="A537" s="222"/>
      <c r="B537" s="222"/>
      <c r="C537" s="222"/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30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</row>
    <row r="538" ht="12.75" customHeight="1">
      <c r="A538" s="222"/>
      <c r="B538" s="222"/>
      <c r="C538" s="222"/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30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</row>
    <row r="539" ht="12.75" customHeight="1">
      <c r="A539" s="222"/>
      <c r="B539" s="222"/>
      <c r="C539" s="222"/>
      <c r="D539" s="222"/>
      <c r="E539" s="222"/>
      <c r="F539" s="222"/>
      <c r="G539" s="222"/>
      <c r="H539" s="222"/>
      <c r="I539" s="222"/>
      <c r="J539" s="222"/>
      <c r="K539" s="222"/>
      <c r="L539" s="222"/>
      <c r="M539" s="222"/>
      <c r="N539" s="230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</row>
    <row r="540" ht="12.75" customHeight="1">
      <c r="A540" s="222"/>
      <c r="B540" s="222"/>
      <c r="C540" s="222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30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</row>
    <row r="541" ht="12.75" customHeight="1">
      <c r="A541" s="222"/>
      <c r="B541" s="222"/>
      <c r="C541" s="222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30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</row>
    <row r="542" ht="12.75" customHeight="1">
      <c r="A542" s="222"/>
      <c r="B542" s="222"/>
      <c r="C542" s="222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30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</row>
    <row r="543" ht="12.75" customHeight="1">
      <c r="A543" s="222"/>
      <c r="B543" s="222"/>
      <c r="C543" s="222"/>
      <c r="D543" s="222"/>
      <c r="E543" s="222"/>
      <c r="F543" s="222"/>
      <c r="G543" s="222"/>
      <c r="H543" s="222"/>
      <c r="I543" s="222"/>
      <c r="J543" s="222"/>
      <c r="K543" s="222"/>
      <c r="L543" s="222"/>
      <c r="M543" s="222"/>
      <c r="N543" s="230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</row>
    <row r="544" ht="12.75" customHeight="1">
      <c r="A544" s="222"/>
      <c r="B544" s="222"/>
      <c r="C544" s="222"/>
      <c r="D544" s="222"/>
      <c r="E544" s="222"/>
      <c r="F544" s="222"/>
      <c r="G544" s="222"/>
      <c r="H544" s="222"/>
      <c r="I544" s="222"/>
      <c r="J544" s="222"/>
      <c r="K544" s="222"/>
      <c r="L544" s="222"/>
      <c r="M544" s="222"/>
      <c r="N544" s="230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</row>
    <row r="545" ht="12.75" customHeight="1">
      <c r="A545" s="222"/>
      <c r="B545" s="222"/>
      <c r="C545" s="222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30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</row>
    <row r="546" ht="12.75" customHeight="1">
      <c r="A546" s="222"/>
      <c r="B546" s="222"/>
      <c r="C546" s="222"/>
      <c r="D546" s="222"/>
      <c r="E546" s="222"/>
      <c r="F546" s="222"/>
      <c r="G546" s="222"/>
      <c r="H546" s="222"/>
      <c r="I546" s="222"/>
      <c r="J546" s="222"/>
      <c r="K546" s="222"/>
      <c r="L546" s="222"/>
      <c r="M546" s="222"/>
      <c r="N546" s="230"/>
      <c r="O546" s="222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  <c r="Z546" s="222"/>
    </row>
    <row r="547" ht="12.75" customHeight="1">
      <c r="A547" s="222"/>
      <c r="B547" s="222"/>
      <c r="C547" s="222"/>
      <c r="D547" s="222"/>
      <c r="E547" s="222"/>
      <c r="F547" s="222"/>
      <c r="G547" s="222"/>
      <c r="H547" s="222"/>
      <c r="I547" s="222"/>
      <c r="J547" s="222"/>
      <c r="K547" s="222"/>
      <c r="L547" s="222"/>
      <c r="M547" s="222"/>
      <c r="N547" s="230"/>
      <c r="O547" s="222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  <c r="Z547" s="222"/>
    </row>
    <row r="548" ht="12.75" customHeight="1">
      <c r="A548" s="222"/>
      <c r="B548" s="222"/>
      <c r="C548" s="222"/>
      <c r="D548" s="222"/>
      <c r="E548" s="222"/>
      <c r="F548" s="222"/>
      <c r="G548" s="222"/>
      <c r="H548" s="222"/>
      <c r="I548" s="222"/>
      <c r="J548" s="222"/>
      <c r="K548" s="222"/>
      <c r="L548" s="222"/>
      <c r="M548" s="222"/>
      <c r="N548" s="230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</row>
    <row r="549" ht="12.75" customHeight="1">
      <c r="A549" s="222"/>
      <c r="B549" s="222"/>
      <c r="C549" s="222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30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</row>
    <row r="550" ht="12.75" customHeight="1">
      <c r="A550" s="222"/>
      <c r="B550" s="222"/>
      <c r="C550" s="222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30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</row>
    <row r="551" ht="12.75" customHeight="1">
      <c r="A551" s="222"/>
      <c r="B551" s="222"/>
      <c r="C551" s="222"/>
      <c r="D551" s="222"/>
      <c r="E551" s="222"/>
      <c r="F551" s="222"/>
      <c r="G551" s="222"/>
      <c r="H551" s="222"/>
      <c r="I551" s="222"/>
      <c r="J551" s="222"/>
      <c r="K551" s="222"/>
      <c r="L551" s="222"/>
      <c r="M551" s="222"/>
      <c r="N551" s="230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</row>
    <row r="552" ht="12.75" customHeight="1">
      <c r="A552" s="222"/>
      <c r="B552" s="222"/>
      <c r="C552" s="222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30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</row>
    <row r="553" ht="12.75" customHeight="1">
      <c r="A553" s="222"/>
      <c r="B553" s="222"/>
      <c r="C553" s="222"/>
      <c r="D553" s="222"/>
      <c r="E553" s="222"/>
      <c r="F553" s="222"/>
      <c r="G553" s="222"/>
      <c r="H553" s="222"/>
      <c r="I553" s="222"/>
      <c r="J553" s="222"/>
      <c r="K553" s="222"/>
      <c r="L553" s="222"/>
      <c r="M553" s="222"/>
      <c r="N553" s="230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</row>
    <row r="554" ht="12.75" customHeight="1">
      <c r="A554" s="222"/>
      <c r="B554" s="222"/>
      <c r="C554" s="222"/>
      <c r="D554" s="222"/>
      <c r="E554" s="222"/>
      <c r="F554" s="222"/>
      <c r="G554" s="222"/>
      <c r="H554" s="222"/>
      <c r="I554" s="222"/>
      <c r="J554" s="222"/>
      <c r="K554" s="222"/>
      <c r="L554" s="222"/>
      <c r="M554" s="222"/>
      <c r="N554" s="230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</row>
    <row r="555" ht="12.75" customHeight="1">
      <c r="A555" s="222"/>
      <c r="B555" s="222"/>
      <c r="C555" s="222"/>
      <c r="D555" s="222"/>
      <c r="E555" s="222"/>
      <c r="F555" s="222"/>
      <c r="G555" s="222"/>
      <c r="H555" s="222"/>
      <c r="I555" s="222"/>
      <c r="J555" s="222"/>
      <c r="K555" s="222"/>
      <c r="L555" s="222"/>
      <c r="M555" s="222"/>
      <c r="N555" s="230"/>
      <c r="O555" s="222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</row>
    <row r="556" ht="12.75" customHeight="1">
      <c r="A556" s="222"/>
      <c r="B556" s="222"/>
      <c r="C556" s="222"/>
      <c r="D556" s="222"/>
      <c r="E556" s="222"/>
      <c r="F556" s="222"/>
      <c r="G556" s="222"/>
      <c r="H556" s="222"/>
      <c r="I556" s="222"/>
      <c r="J556" s="222"/>
      <c r="K556" s="222"/>
      <c r="L556" s="222"/>
      <c r="M556" s="222"/>
      <c r="N556" s="230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</row>
    <row r="557" ht="12.75" customHeight="1">
      <c r="A557" s="222"/>
      <c r="B557" s="222"/>
      <c r="C557" s="222"/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30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</row>
    <row r="558" ht="12.75" customHeight="1">
      <c r="A558" s="222"/>
      <c r="B558" s="222"/>
      <c r="C558" s="222"/>
      <c r="D558" s="222"/>
      <c r="E558" s="222"/>
      <c r="F558" s="222"/>
      <c r="G558" s="222"/>
      <c r="H558" s="222"/>
      <c r="I558" s="222"/>
      <c r="J558" s="222"/>
      <c r="K558" s="222"/>
      <c r="L558" s="222"/>
      <c r="M558" s="222"/>
      <c r="N558" s="230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</row>
    <row r="559" ht="12.75" customHeight="1">
      <c r="A559" s="222"/>
      <c r="B559" s="222"/>
      <c r="C559" s="222"/>
      <c r="D559" s="222"/>
      <c r="E559" s="222"/>
      <c r="F559" s="222"/>
      <c r="G559" s="222"/>
      <c r="H559" s="222"/>
      <c r="I559" s="222"/>
      <c r="J559" s="222"/>
      <c r="K559" s="222"/>
      <c r="L559" s="222"/>
      <c r="M559" s="222"/>
      <c r="N559" s="230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</row>
    <row r="560" ht="12.75" customHeight="1">
      <c r="A560" s="222"/>
      <c r="B560" s="222"/>
      <c r="C560" s="222"/>
      <c r="D560" s="222"/>
      <c r="E560" s="222"/>
      <c r="F560" s="222"/>
      <c r="G560" s="222"/>
      <c r="H560" s="222"/>
      <c r="I560" s="222"/>
      <c r="J560" s="222"/>
      <c r="K560" s="222"/>
      <c r="L560" s="222"/>
      <c r="M560" s="222"/>
      <c r="N560" s="230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</row>
    <row r="561" ht="12.75" customHeight="1">
      <c r="A561" s="222"/>
      <c r="B561" s="222"/>
      <c r="C561" s="222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30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  <c r="Z561" s="222"/>
    </row>
    <row r="562" ht="12.75" customHeight="1">
      <c r="A562" s="222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30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</row>
    <row r="563" ht="12.75" customHeight="1">
      <c r="A563" s="222"/>
      <c r="B563" s="222"/>
      <c r="C563" s="222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30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</row>
    <row r="564" ht="12.75" customHeight="1">
      <c r="A564" s="222"/>
      <c r="B564" s="222"/>
      <c r="C564" s="222"/>
      <c r="D564" s="222"/>
      <c r="E564" s="222"/>
      <c r="F564" s="222"/>
      <c r="G564" s="222"/>
      <c r="H564" s="222"/>
      <c r="I564" s="222"/>
      <c r="J564" s="222"/>
      <c r="K564" s="222"/>
      <c r="L564" s="222"/>
      <c r="M564" s="222"/>
      <c r="N564" s="230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</row>
    <row r="565" ht="12.75" customHeight="1">
      <c r="A565" s="222"/>
      <c r="B565" s="222"/>
      <c r="C565" s="222"/>
      <c r="D565" s="222"/>
      <c r="E565" s="222"/>
      <c r="F565" s="222"/>
      <c r="G565" s="222"/>
      <c r="H565" s="222"/>
      <c r="I565" s="222"/>
      <c r="J565" s="222"/>
      <c r="K565" s="222"/>
      <c r="L565" s="222"/>
      <c r="M565" s="222"/>
      <c r="N565" s="230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</row>
    <row r="566" ht="12.75" customHeight="1">
      <c r="A566" s="222"/>
      <c r="B566" s="222"/>
      <c r="C566" s="222"/>
      <c r="D566" s="222"/>
      <c r="E566" s="222"/>
      <c r="F566" s="222"/>
      <c r="G566" s="222"/>
      <c r="H566" s="222"/>
      <c r="I566" s="222"/>
      <c r="J566" s="222"/>
      <c r="K566" s="222"/>
      <c r="L566" s="222"/>
      <c r="M566" s="222"/>
      <c r="N566" s="230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</row>
    <row r="567" ht="12.75" customHeight="1">
      <c r="A567" s="222"/>
      <c r="B567" s="222"/>
      <c r="C567" s="222"/>
      <c r="D567" s="222"/>
      <c r="E567" s="222"/>
      <c r="F567" s="222"/>
      <c r="G567" s="222"/>
      <c r="H567" s="222"/>
      <c r="I567" s="222"/>
      <c r="J567" s="222"/>
      <c r="K567" s="222"/>
      <c r="L567" s="222"/>
      <c r="M567" s="222"/>
      <c r="N567" s="230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</row>
    <row r="568" ht="12.75" customHeight="1">
      <c r="A568" s="222"/>
      <c r="B568" s="222"/>
      <c r="C568" s="222"/>
      <c r="D568" s="222"/>
      <c r="E568" s="222"/>
      <c r="F568" s="222"/>
      <c r="G568" s="222"/>
      <c r="H568" s="222"/>
      <c r="I568" s="222"/>
      <c r="J568" s="222"/>
      <c r="K568" s="222"/>
      <c r="L568" s="222"/>
      <c r="M568" s="222"/>
      <c r="N568" s="230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</row>
    <row r="569" ht="12.75" customHeight="1">
      <c r="A569" s="222"/>
      <c r="B569" s="222"/>
      <c r="C569" s="222"/>
      <c r="D569" s="222"/>
      <c r="E569" s="222"/>
      <c r="F569" s="222"/>
      <c r="G569" s="222"/>
      <c r="H569" s="222"/>
      <c r="I569" s="222"/>
      <c r="J569" s="222"/>
      <c r="K569" s="222"/>
      <c r="L569" s="222"/>
      <c r="M569" s="222"/>
      <c r="N569" s="230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</row>
    <row r="570" ht="12.75" customHeight="1">
      <c r="A570" s="222"/>
      <c r="B570" s="222"/>
      <c r="C570" s="222"/>
      <c r="D570" s="222"/>
      <c r="E570" s="222"/>
      <c r="F570" s="222"/>
      <c r="G570" s="222"/>
      <c r="H570" s="222"/>
      <c r="I570" s="222"/>
      <c r="J570" s="222"/>
      <c r="K570" s="222"/>
      <c r="L570" s="222"/>
      <c r="M570" s="222"/>
      <c r="N570" s="230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</row>
    <row r="571" ht="12.75" customHeight="1">
      <c r="A571" s="222"/>
      <c r="B571" s="222"/>
      <c r="C571" s="222"/>
      <c r="D571" s="222"/>
      <c r="E571" s="222"/>
      <c r="F571" s="222"/>
      <c r="G571" s="222"/>
      <c r="H571" s="222"/>
      <c r="I571" s="222"/>
      <c r="J571" s="222"/>
      <c r="K571" s="222"/>
      <c r="L571" s="222"/>
      <c r="M571" s="222"/>
      <c r="N571" s="230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</row>
    <row r="572" ht="12.75" customHeight="1">
      <c r="A572" s="222"/>
      <c r="B572" s="222"/>
      <c r="C572" s="222"/>
      <c r="D572" s="222"/>
      <c r="E572" s="222"/>
      <c r="F572" s="222"/>
      <c r="G572" s="222"/>
      <c r="H572" s="222"/>
      <c r="I572" s="222"/>
      <c r="J572" s="222"/>
      <c r="K572" s="222"/>
      <c r="L572" s="222"/>
      <c r="M572" s="222"/>
      <c r="N572" s="230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</row>
    <row r="573" ht="12.75" customHeight="1">
      <c r="A573" s="222"/>
      <c r="B573" s="222"/>
      <c r="C573" s="222"/>
      <c r="D573" s="222"/>
      <c r="E573" s="222"/>
      <c r="F573" s="222"/>
      <c r="G573" s="222"/>
      <c r="H573" s="222"/>
      <c r="I573" s="222"/>
      <c r="J573" s="222"/>
      <c r="K573" s="222"/>
      <c r="L573" s="222"/>
      <c r="M573" s="222"/>
      <c r="N573" s="230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</row>
    <row r="574" ht="12.75" customHeight="1">
      <c r="A574" s="222"/>
      <c r="B574" s="222"/>
      <c r="C574" s="222"/>
      <c r="D574" s="222"/>
      <c r="E574" s="222"/>
      <c r="F574" s="222"/>
      <c r="G574" s="222"/>
      <c r="H574" s="222"/>
      <c r="I574" s="222"/>
      <c r="J574" s="222"/>
      <c r="K574" s="222"/>
      <c r="L574" s="222"/>
      <c r="M574" s="222"/>
      <c r="N574" s="230"/>
      <c r="O574" s="222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  <c r="Z574" s="222"/>
    </row>
    <row r="575" ht="12.75" customHeight="1">
      <c r="A575" s="222"/>
      <c r="B575" s="222"/>
      <c r="C575" s="222"/>
      <c r="D575" s="222"/>
      <c r="E575" s="222"/>
      <c r="F575" s="222"/>
      <c r="G575" s="222"/>
      <c r="H575" s="222"/>
      <c r="I575" s="222"/>
      <c r="J575" s="222"/>
      <c r="K575" s="222"/>
      <c r="L575" s="222"/>
      <c r="M575" s="222"/>
      <c r="N575" s="230"/>
      <c r="O575" s="222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  <c r="Z575" s="222"/>
    </row>
    <row r="576" ht="12.75" customHeight="1">
      <c r="A576" s="222"/>
      <c r="B576" s="222"/>
      <c r="C576" s="222"/>
      <c r="D576" s="222"/>
      <c r="E576" s="222"/>
      <c r="F576" s="222"/>
      <c r="G576" s="222"/>
      <c r="H576" s="222"/>
      <c r="I576" s="222"/>
      <c r="J576" s="222"/>
      <c r="K576" s="222"/>
      <c r="L576" s="222"/>
      <c r="M576" s="222"/>
      <c r="N576" s="230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</row>
    <row r="577" ht="12.75" customHeight="1">
      <c r="A577" s="222"/>
      <c r="B577" s="222"/>
      <c r="C577" s="222"/>
      <c r="D577" s="222"/>
      <c r="E577" s="222"/>
      <c r="F577" s="222"/>
      <c r="G577" s="222"/>
      <c r="H577" s="222"/>
      <c r="I577" s="222"/>
      <c r="J577" s="222"/>
      <c r="K577" s="222"/>
      <c r="L577" s="222"/>
      <c r="M577" s="222"/>
      <c r="N577" s="230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</row>
    <row r="578" ht="12.75" customHeight="1">
      <c r="A578" s="222"/>
      <c r="B578" s="222"/>
      <c r="C578" s="222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30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</row>
    <row r="579" ht="12.75" customHeight="1">
      <c r="A579" s="222"/>
      <c r="B579" s="222"/>
      <c r="C579" s="222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30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</row>
    <row r="580" ht="12.75" customHeight="1">
      <c r="A580" s="222"/>
      <c r="B580" s="222"/>
      <c r="C580" s="222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30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</row>
    <row r="581" ht="12.75" customHeight="1">
      <c r="A581" s="222"/>
      <c r="B581" s="222"/>
      <c r="C581" s="222"/>
      <c r="D581" s="222"/>
      <c r="E581" s="222"/>
      <c r="F581" s="222"/>
      <c r="G581" s="222"/>
      <c r="H581" s="222"/>
      <c r="I581" s="222"/>
      <c r="J581" s="222"/>
      <c r="K581" s="222"/>
      <c r="L581" s="222"/>
      <c r="M581" s="222"/>
      <c r="N581" s="230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</row>
    <row r="582" ht="12.75" customHeight="1">
      <c r="A582" s="222"/>
      <c r="B582" s="222"/>
      <c r="C582" s="222"/>
      <c r="D582" s="222"/>
      <c r="E582" s="222"/>
      <c r="F582" s="222"/>
      <c r="G582" s="222"/>
      <c r="H582" s="222"/>
      <c r="I582" s="222"/>
      <c r="J582" s="222"/>
      <c r="K582" s="222"/>
      <c r="L582" s="222"/>
      <c r="M582" s="222"/>
      <c r="N582" s="230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</row>
    <row r="583" ht="12.75" customHeight="1">
      <c r="A583" s="222"/>
      <c r="B583" s="222"/>
      <c r="C583" s="222"/>
      <c r="D583" s="222"/>
      <c r="E583" s="222"/>
      <c r="F583" s="222"/>
      <c r="G583" s="222"/>
      <c r="H583" s="222"/>
      <c r="I583" s="222"/>
      <c r="J583" s="222"/>
      <c r="K583" s="222"/>
      <c r="L583" s="222"/>
      <c r="M583" s="222"/>
      <c r="N583" s="230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</row>
    <row r="584" ht="12.75" customHeight="1">
      <c r="A584" s="222"/>
      <c r="B584" s="222"/>
      <c r="C584" s="222"/>
      <c r="D584" s="222"/>
      <c r="E584" s="222"/>
      <c r="F584" s="222"/>
      <c r="G584" s="222"/>
      <c r="H584" s="222"/>
      <c r="I584" s="222"/>
      <c r="J584" s="222"/>
      <c r="K584" s="222"/>
      <c r="L584" s="222"/>
      <c r="M584" s="222"/>
      <c r="N584" s="230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</row>
    <row r="585" ht="12.75" customHeight="1">
      <c r="A585" s="222"/>
      <c r="B585" s="222"/>
      <c r="C585" s="222"/>
      <c r="D585" s="222"/>
      <c r="E585" s="222"/>
      <c r="F585" s="222"/>
      <c r="G585" s="222"/>
      <c r="H585" s="222"/>
      <c r="I585" s="222"/>
      <c r="J585" s="222"/>
      <c r="K585" s="222"/>
      <c r="L585" s="222"/>
      <c r="M585" s="222"/>
      <c r="N585" s="230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</row>
    <row r="586" ht="12.75" customHeight="1">
      <c r="A586" s="222"/>
      <c r="B586" s="222"/>
      <c r="C586" s="222"/>
      <c r="D586" s="222"/>
      <c r="E586" s="222"/>
      <c r="F586" s="222"/>
      <c r="G586" s="222"/>
      <c r="H586" s="222"/>
      <c r="I586" s="222"/>
      <c r="J586" s="222"/>
      <c r="K586" s="222"/>
      <c r="L586" s="222"/>
      <c r="M586" s="222"/>
      <c r="N586" s="230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</row>
    <row r="587" ht="12.75" customHeight="1">
      <c r="A587" s="222"/>
      <c r="B587" s="222"/>
      <c r="C587" s="222"/>
      <c r="D587" s="222"/>
      <c r="E587" s="222"/>
      <c r="F587" s="222"/>
      <c r="G587" s="222"/>
      <c r="H587" s="222"/>
      <c r="I587" s="222"/>
      <c r="J587" s="222"/>
      <c r="K587" s="222"/>
      <c r="L587" s="222"/>
      <c r="M587" s="222"/>
      <c r="N587" s="230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</row>
    <row r="588" ht="12.75" customHeight="1">
      <c r="A588" s="222"/>
      <c r="B588" s="222"/>
      <c r="C588" s="222"/>
      <c r="D588" s="222"/>
      <c r="E588" s="222"/>
      <c r="F588" s="222"/>
      <c r="G588" s="222"/>
      <c r="H588" s="222"/>
      <c r="I588" s="222"/>
      <c r="J588" s="222"/>
      <c r="K588" s="222"/>
      <c r="L588" s="222"/>
      <c r="M588" s="222"/>
      <c r="N588" s="230"/>
      <c r="O588" s="222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  <c r="Z588" s="222"/>
    </row>
    <row r="589" ht="12.75" customHeight="1">
      <c r="A589" s="222"/>
      <c r="B589" s="222"/>
      <c r="C589" s="222"/>
      <c r="D589" s="222"/>
      <c r="E589" s="222"/>
      <c r="F589" s="222"/>
      <c r="G589" s="222"/>
      <c r="H589" s="222"/>
      <c r="I589" s="222"/>
      <c r="J589" s="222"/>
      <c r="K589" s="222"/>
      <c r="L589" s="222"/>
      <c r="M589" s="222"/>
      <c r="N589" s="230"/>
      <c r="O589" s="222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  <c r="Z589" s="222"/>
    </row>
    <row r="590" ht="12.75" customHeight="1">
      <c r="A590" s="222"/>
      <c r="B590" s="222"/>
      <c r="C590" s="222"/>
      <c r="D590" s="222"/>
      <c r="E590" s="222"/>
      <c r="F590" s="222"/>
      <c r="G590" s="222"/>
      <c r="H590" s="222"/>
      <c r="I590" s="222"/>
      <c r="J590" s="222"/>
      <c r="K590" s="222"/>
      <c r="L590" s="222"/>
      <c r="M590" s="222"/>
      <c r="N590" s="230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</row>
    <row r="591" ht="12.75" customHeight="1">
      <c r="A591" s="222"/>
      <c r="B591" s="222"/>
      <c r="C591" s="222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30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</row>
    <row r="592" ht="12.75" customHeight="1">
      <c r="A592" s="222"/>
      <c r="B592" s="222"/>
      <c r="C592" s="222"/>
      <c r="D592" s="222"/>
      <c r="E592" s="222"/>
      <c r="F592" s="222"/>
      <c r="G592" s="222"/>
      <c r="H592" s="222"/>
      <c r="I592" s="222"/>
      <c r="J592" s="222"/>
      <c r="K592" s="222"/>
      <c r="L592" s="222"/>
      <c r="M592" s="222"/>
      <c r="N592" s="230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</row>
    <row r="593" ht="12.75" customHeight="1">
      <c r="A593" s="222"/>
      <c r="B593" s="222"/>
      <c r="C593" s="222"/>
      <c r="D593" s="222"/>
      <c r="E593" s="222"/>
      <c r="F593" s="222"/>
      <c r="G593" s="222"/>
      <c r="H593" s="222"/>
      <c r="I593" s="222"/>
      <c r="J593" s="222"/>
      <c r="K593" s="222"/>
      <c r="L593" s="222"/>
      <c r="M593" s="222"/>
      <c r="N593" s="230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</row>
    <row r="594" ht="12.75" customHeight="1">
      <c r="A594" s="222"/>
      <c r="B594" s="222"/>
      <c r="C594" s="222"/>
      <c r="D594" s="222"/>
      <c r="E594" s="222"/>
      <c r="F594" s="222"/>
      <c r="G594" s="222"/>
      <c r="H594" s="222"/>
      <c r="I594" s="222"/>
      <c r="J594" s="222"/>
      <c r="K594" s="222"/>
      <c r="L594" s="222"/>
      <c r="M594" s="222"/>
      <c r="N594" s="230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</row>
    <row r="595" ht="12.75" customHeight="1">
      <c r="A595" s="222"/>
      <c r="B595" s="222"/>
      <c r="C595" s="222"/>
      <c r="D595" s="222"/>
      <c r="E595" s="222"/>
      <c r="F595" s="222"/>
      <c r="G595" s="222"/>
      <c r="H595" s="222"/>
      <c r="I595" s="222"/>
      <c r="J595" s="222"/>
      <c r="K595" s="222"/>
      <c r="L595" s="222"/>
      <c r="M595" s="222"/>
      <c r="N595" s="230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</row>
    <row r="596" ht="12.75" customHeight="1">
      <c r="A596" s="222"/>
      <c r="B596" s="222"/>
      <c r="C596" s="222"/>
      <c r="D596" s="222"/>
      <c r="E596" s="222"/>
      <c r="F596" s="222"/>
      <c r="G596" s="222"/>
      <c r="H596" s="222"/>
      <c r="I596" s="222"/>
      <c r="J596" s="222"/>
      <c r="K596" s="222"/>
      <c r="L596" s="222"/>
      <c r="M596" s="222"/>
      <c r="N596" s="230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</row>
    <row r="597" ht="12.75" customHeight="1">
      <c r="A597" s="222"/>
      <c r="B597" s="222"/>
      <c r="C597" s="222"/>
      <c r="D597" s="222"/>
      <c r="E597" s="222"/>
      <c r="F597" s="222"/>
      <c r="G597" s="222"/>
      <c r="H597" s="222"/>
      <c r="I597" s="222"/>
      <c r="J597" s="222"/>
      <c r="K597" s="222"/>
      <c r="L597" s="222"/>
      <c r="M597" s="222"/>
      <c r="N597" s="230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</row>
    <row r="598" ht="12.75" customHeight="1">
      <c r="A598" s="222"/>
      <c r="B598" s="222"/>
      <c r="C598" s="222"/>
      <c r="D598" s="222"/>
      <c r="E598" s="222"/>
      <c r="F598" s="222"/>
      <c r="G598" s="222"/>
      <c r="H598" s="222"/>
      <c r="I598" s="222"/>
      <c r="J598" s="222"/>
      <c r="K598" s="222"/>
      <c r="L598" s="222"/>
      <c r="M598" s="222"/>
      <c r="N598" s="230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</row>
    <row r="599" ht="12.75" customHeight="1">
      <c r="A599" s="222"/>
      <c r="B599" s="222"/>
      <c r="C599" s="222"/>
      <c r="D599" s="222"/>
      <c r="E599" s="222"/>
      <c r="F599" s="222"/>
      <c r="G599" s="222"/>
      <c r="H599" s="222"/>
      <c r="I599" s="222"/>
      <c r="J599" s="222"/>
      <c r="K599" s="222"/>
      <c r="L599" s="222"/>
      <c r="M599" s="222"/>
      <c r="N599" s="230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</row>
    <row r="600" ht="12.75" customHeight="1">
      <c r="A600" s="222"/>
      <c r="B600" s="222"/>
      <c r="C600" s="222"/>
      <c r="D600" s="222"/>
      <c r="E600" s="222"/>
      <c r="F600" s="222"/>
      <c r="G600" s="222"/>
      <c r="H600" s="222"/>
      <c r="I600" s="222"/>
      <c r="J600" s="222"/>
      <c r="K600" s="222"/>
      <c r="L600" s="222"/>
      <c r="M600" s="222"/>
      <c r="N600" s="230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</row>
    <row r="601" ht="12.75" customHeight="1">
      <c r="A601" s="222"/>
      <c r="B601" s="222"/>
      <c r="C601" s="222"/>
      <c r="D601" s="222"/>
      <c r="E601" s="222"/>
      <c r="F601" s="222"/>
      <c r="G601" s="222"/>
      <c r="H601" s="222"/>
      <c r="I601" s="222"/>
      <c r="J601" s="222"/>
      <c r="K601" s="222"/>
      <c r="L601" s="222"/>
      <c r="M601" s="222"/>
      <c r="N601" s="230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</row>
    <row r="602" ht="12.75" customHeight="1">
      <c r="A602" s="222"/>
      <c r="B602" s="222"/>
      <c r="C602" s="222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30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</row>
    <row r="603" ht="12.75" customHeight="1">
      <c r="A603" s="222"/>
      <c r="B603" s="222"/>
      <c r="C603" s="222"/>
      <c r="D603" s="222"/>
      <c r="E603" s="222"/>
      <c r="F603" s="222"/>
      <c r="G603" s="222"/>
      <c r="H603" s="222"/>
      <c r="I603" s="222"/>
      <c r="J603" s="222"/>
      <c r="K603" s="222"/>
      <c r="L603" s="222"/>
      <c r="M603" s="222"/>
      <c r="N603" s="230"/>
      <c r="O603" s="222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  <c r="Z603" s="222"/>
    </row>
    <row r="604" ht="12.75" customHeight="1">
      <c r="A604" s="222"/>
      <c r="B604" s="222"/>
      <c r="C604" s="222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30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</row>
    <row r="605" ht="12.75" customHeight="1">
      <c r="A605" s="222"/>
      <c r="B605" s="222"/>
      <c r="C605" s="222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30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</row>
    <row r="606" ht="12.75" customHeight="1">
      <c r="A606" s="222"/>
      <c r="B606" s="222"/>
      <c r="C606" s="222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30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</row>
    <row r="607" ht="12.75" customHeight="1">
      <c r="A607" s="222"/>
      <c r="B607" s="222"/>
      <c r="C607" s="222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30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</row>
    <row r="608" ht="12.75" customHeight="1">
      <c r="A608" s="222"/>
      <c r="B608" s="222"/>
      <c r="C608" s="222"/>
      <c r="D608" s="222"/>
      <c r="E608" s="222"/>
      <c r="F608" s="222"/>
      <c r="G608" s="222"/>
      <c r="H608" s="222"/>
      <c r="I608" s="222"/>
      <c r="J608" s="222"/>
      <c r="K608" s="222"/>
      <c r="L608" s="222"/>
      <c r="M608" s="222"/>
      <c r="N608" s="230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</row>
    <row r="609" ht="12.75" customHeight="1">
      <c r="A609" s="222"/>
      <c r="B609" s="222"/>
      <c r="C609" s="222"/>
      <c r="D609" s="222"/>
      <c r="E609" s="222"/>
      <c r="F609" s="222"/>
      <c r="G609" s="222"/>
      <c r="H609" s="222"/>
      <c r="I609" s="222"/>
      <c r="J609" s="222"/>
      <c r="K609" s="222"/>
      <c r="L609" s="222"/>
      <c r="M609" s="222"/>
      <c r="N609" s="230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</row>
    <row r="610" ht="12.75" customHeight="1">
      <c r="A610" s="222"/>
      <c r="B610" s="222"/>
      <c r="C610" s="222"/>
      <c r="D610" s="222"/>
      <c r="E610" s="222"/>
      <c r="F610" s="222"/>
      <c r="G610" s="222"/>
      <c r="H610" s="222"/>
      <c r="I610" s="222"/>
      <c r="J610" s="222"/>
      <c r="K610" s="222"/>
      <c r="L610" s="222"/>
      <c r="M610" s="222"/>
      <c r="N610" s="230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</row>
    <row r="611" ht="12.75" customHeight="1">
      <c r="A611" s="222"/>
      <c r="B611" s="222"/>
      <c r="C611" s="222"/>
      <c r="D611" s="222"/>
      <c r="E611" s="222"/>
      <c r="F611" s="222"/>
      <c r="G611" s="222"/>
      <c r="H611" s="222"/>
      <c r="I611" s="222"/>
      <c r="J611" s="222"/>
      <c r="K611" s="222"/>
      <c r="L611" s="222"/>
      <c r="M611" s="222"/>
      <c r="N611" s="230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</row>
    <row r="612" ht="12.75" customHeight="1">
      <c r="A612" s="222"/>
      <c r="B612" s="222"/>
      <c r="C612" s="222"/>
      <c r="D612" s="222"/>
      <c r="E612" s="222"/>
      <c r="F612" s="222"/>
      <c r="G612" s="222"/>
      <c r="H612" s="222"/>
      <c r="I612" s="222"/>
      <c r="J612" s="222"/>
      <c r="K612" s="222"/>
      <c r="L612" s="222"/>
      <c r="M612" s="222"/>
      <c r="N612" s="230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</row>
    <row r="613" ht="12.75" customHeight="1">
      <c r="A613" s="222"/>
      <c r="B613" s="222"/>
      <c r="C613" s="222"/>
      <c r="D613" s="222"/>
      <c r="E613" s="222"/>
      <c r="F613" s="222"/>
      <c r="G613" s="222"/>
      <c r="H613" s="222"/>
      <c r="I613" s="222"/>
      <c r="J613" s="222"/>
      <c r="K613" s="222"/>
      <c r="L613" s="222"/>
      <c r="M613" s="222"/>
      <c r="N613" s="230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</row>
    <row r="614" ht="12.75" customHeight="1">
      <c r="A614" s="222"/>
      <c r="B614" s="222"/>
      <c r="C614" s="222"/>
      <c r="D614" s="222"/>
      <c r="E614" s="222"/>
      <c r="F614" s="222"/>
      <c r="G614" s="222"/>
      <c r="H614" s="222"/>
      <c r="I614" s="222"/>
      <c r="J614" s="222"/>
      <c r="K614" s="222"/>
      <c r="L614" s="222"/>
      <c r="M614" s="222"/>
      <c r="N614" s="230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</row>
    <row r="615" ht="12.75" customHeight="1">
      <c r="A615" s="222"/>
      <c r="B615" s="222"/>
      <c r="C615" s="222"/>
      <c r="D615" s="222"/>
      <c r="E615" s="222"/>
      <c r="F615" s="222"/>
      <c r="G615" s="222"/>
      <c r="H615" s="222"/>
      <c r="I615" s="222"/>
      <c r="J615" s="222"/>
      <c r="K615" s="222"/>
      <c r="L615" s="222"/>
      <c r="M615" s="222"/>
      <c r="N615" s="230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</row>
    <row r="616" ht="12.75" customHeight="1">
      <c r="A616" s="222"/>
      <c r="B616" s="222"/>
      <c r="C616" s="222"/>
      <c r="D616" s="222"/>
      <c r="E616" s="222"/>
      <c r="F616" s="222"/>
      <c r="G616" s="222"/>
      <c r="H616" s="222"/>
      <c r="I616" s="222"/>
      <c r="J616" s="222"/>
      <c r="K616" s="222"/>
      <c r="L616" s="222"/>
      <c r="M616" s="222"/>
      <c r="N616" s="230"/>
      <c r="O616" s="222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</row>
    <row r="617" ht="12.75" customHeight="1">
      <c r="A617" s="222"/>
      <c r="B617" s="222"/>
      <c r="C617" s="222"/>
      <c r="D617" s="222"/>
      <c r="E617" s="222"/>
      <c r="F617" s="222"/>
      <c r="G617" s="222"/>
      <c r="H617" s="222"/>
      <c r="I617" s="222"/>
      <c r="J617" s="222"/>
      <c r="K617" s="222"/>
      <c r="L617" s="222"/>
      <c r="M617" s="222"/>
      <c r="N617" s="230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</row>
    <row r="618" ht="12.75" customHeight="1">
      <c r="A618" s="222"/>
      <c r="B618" s="222"/>
      <c r="C618" s="222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30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</row>
    <row r="619" ht="12.75" customHeight="1">
      <c r="A619" s="222"/>
      <c r="B619" s="222"/>
      <c r="C619" s="222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30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</row>
    <row r="620" ht="12.75" customHeight="1">
      <c r="A620" s="222"/>
      <c r="B620" s="222"/>
      <c r="C620" s="222"/>
      <c r="D620" s="222"/>
      <c r="E620" s="222"/>
      <c r="F620" s="222"/>
      <c r="G620" s="222"/>
      <c r="H620" s="222"/>
      <c r="I620" s="222"/>
      <c r="J620" s="222"/>
      <c r="K620" s="222"/>
      <c r="L620" s="222"/>
      <c r="M620" s="222"/>
      <c r="N620" s="230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</row>
    <row r="621" ht="12.75" customHeight="1">
      <c r="A621" s="222"/>
      <c r="B621" s="222"/>
      <c r="C621" s="222"/>
      <c r="D621" s="222"/>
      <c r="E621" s="222"/>
      <c r="F621" s="222"/>
      <c r="G621" s="222"/>
      <c r="H621" s="222"/>
      <c r="I621" s="222"/>
      <c r="J621" s="222"/>
      <c r="K621" s="222"/>
      <c r="L621" s="222"/>
      <c r="M621" s="222"/>
      <c r="N621" s="230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</row>
    <row r="622" ht="12.75" customHeight="1">
      <c r="A622" s="222"/>
      <c r="B622" s="222"/>
      <c r="C622" s="222"/>
      <c r="D622" s="222"/>
      <c r="E622" s="222"/>
      <c r="F622" s="222"/>
      <c r="G622" s="222"/>
      <c r="H622" s="222"/>
      <c r="I622" s="222"/>
      <c r="J622" s="222"/>
      <c r="K622" s="222"/>
      <c r="L622" s="222"/>
      <c r="M622" s="222"/>
      <c r="N622" s="230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</row>
    <row r="623" ht="12.75" customHeight="1">
      <c r="A623" s="222"/>
      <c r="B623" s="222"/>
      <c r="C623" s="222"/>
      <c r="D623" s="222"/>
      <c r="E623" s="222"/>
      <c r="F623" s="222"/>
      <c r="G623" s="222"/>
      <c r="H623" s="222"/>
      <c r="I623" s="222"/>
      <c r="J623" s="222"/>
      <c r="K623" s="222"/>
      <c r="L623" s="222"/>
      <c r="M623" s="222"/>
      <c r="N623" s="230"/>
      <c r="O623" s="222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  <c r="Z623" s="222"/>
    </row>
    <row r="624" ht="12.75" customHeight="1">
      <c r="A624" s="222"/>
      <c r="B624" s="222"/>
      <c r="C624" s="222"/>
      <c r="D624" s="222"/>
      <c r="E624" s="222"/>
      <c r="F624" s="222"/>
      <c r="G624" s="222"/>
      <c r="H624" s="222"/>
      <c r="I624" s="222"/>
      <c r="J624" s="222"/>
      <c r="K624" s="222"/>
      <c r="L624" s="222"/>
      <c r="M624" s="222"/>
      <c r="N624" s="230"/>
      <c r="O624" s="222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  <c r="Z624" s="222"/>
    </row>
    <row r="625" ht="12.75" customHeight="1">
      <c r="A625" s="222"/>
      <c r="B625" s="222"/>
      <c r="C625" s="222"/>
      <c r="D625" s="222"/>
      <c r="E625" s="222"/>
      <c r="F625" s="222"/>
      <c r="G625" s="222"/>
      <c r="H625" s="222"/>
      <c r="I625" s="222"/>
      <c r="J625" s="222"/>
      <c r="K625" s="222"/>
      <c r="L625" s="222"/>
      <c r="M625" s="222"/>
      <c r="N625" s="230"/>
      <c r="O625" s="222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  <c r="Z625" s="222"/>
    </row>
    <row r="626" ht="12.75" customHeight="1">
      <c r="A626" s="222"/>
      <c r="B626" s="222"/>
      <c r="C626" s="222"/>
      <c r="D626" s="222"/>
      <c r="E626" s="222"/>
      <c r="F626" s="222"/>
      <c r="G626" s="222"/>
      <c r="H626" s="222"/>
      <c r="I626" s="222"/>
      <c r="J626" s="222"/>
      <c r="K626" s="222"/>
      <c r="L626" s="222"/>
      <c r="M626" s="222"/>
      <c r="N626" s="230"/>
      <c r="O626" s="222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  <c r="Z626" s="222"/>
    </row>
    <row r="627" ht="12.75" customHeight="1">
      <c r="A627" s="222"/>
      <c r="B627" s="222"/>
      <c r="C627" s="222"/>
      <c r="D627" s="222"/>
      <c r="E627" s="222"/>
      <c r="F627" s="222"/>
      <c r="G627" s="222"/>
      <c r="H627" s="222"/>
      <c r="I627" s="222"/>
      <c r="J627" s="222"/>
      <c r="K627" s="222"/>
      <c r="L627" s="222"/>
      <c r="M627" s="222"/>
      <c r="N627" s="230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</row>
    <row r="628" ht="12.75" customHeight="1">
      <c r="A628" s="222"/>
      <c r="B628" s="222"/>
      <c r="C628" s="222"/>
      <c r="D628" s="222"/>
      <c r="E628" s="222"/>
      <c r="F628" s="222"/>
      <c r="G628" s="222"/>
      <c r="H628" s="222"/>
      <c r="I628" s="222"/>
      <c r="J628" s="222"/>
      <c r="K628" s="222"/>
      <c r="L628" s="222"/>
      <c r="M628" s="222"/>
      <c r="N628" s="230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</row>
    <row r="629" ht="12.75" customHeight="1">
      <c r="A629" s="222"/>
      <c r="B629" s="222"/>
      <c r="C629" s="222"/>
      <c r="D629" s="222"/>
      <c r="E629" s="222"/>
      <c r="F629" s="222"/>
      <c r="G629" s="222"/>
      <c r="H629" s="222"/>
      <c r="I629" s="222"/>
      <c r="J629" s="222"/>
      <c r="K629" s="222"/>
      <c r="L629" s="222"/>
      <c r="M629" s="222"/>
      <c r="N629" s="230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</row>
    <row r="630" ht="12.75" customHeight="1">
      <c r="A630" s="222"/>
      <c r="B630" s="222"/>
      <c r="C630" s="222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30"/>
      <c r="O630" s="222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  <c r="Z630" s="222"/>
    </row>
    <row r="631" ht="12.75" customHeight="1">
      <c r="A631" s="222"/>
      <c r="B631" s="222"/>
      <c r="C631" s="222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30"/>
      <c r="O631" s="222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  <c r="Z631" s="222"/>
    </row>
    <row r="632" ht="12.75" customHeight="1">
      <c r="A632" s="222"/>
      <c r="B632" s="222"/>
      <c r="C632" s="222"/>
      <c r="D632" s="222"/>
      <c r="E632" s="222"/>
      <c r="F632" s="222"/>
      <c r="G632" s="222"/>
      <c r="H632" s="222"/>
      <c r="I632" s="222"/>
      <c r="J632" s="222"/>
      <c r="K632" s="222"/>
      <c r="L632" s="222"/>
      <c r="M632" s="222"/>
      <c r="N632" s="230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</row>
    <row r="633" ht="12.75" customHeight="1">
      <c r="A633" s="222"/>
      <c r="B633" s="222"/>
      <c r="C633" s="222"/>
      <c r="D633" s="222"/>
      <c r="E633" s="222"/>
      <c r="F633" s="222"/>
      <c r="G633" s="222"/>
      <c r="H633" s="222"/>
      <c r="I633" s="222"/>
      <c r="J633" s="222"/>
      <c r="K633" s="222"/>
      <c r="L633" s="222"/>
      <c r="M633" s="222"/>
      <c r="N633" s="230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</row>
    <row r="634" ht="12.75" customHeight="1">
      <c r="A634" s="222"/>
      <c r="B634" s="222"/>
      <c r="C634" s="222"/>
      <c r="D634" s="222"/>
      <c r="E634" s="222"/>
      <c r="F634" s="222"/>
      <c r="G634" s="222"/>
      <c r="H634" s="222"/>
      <c r="I634" s="222"/>
      <c r="J634" s="222"/>
      <c r="K634" s="222"/>
      <c r="L634" s="222"/>
      <c r="M634" s="222"/>
      <c r="N634" s="230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</row>
    <row r="635" ht="12.75" customHeight="1">
      <c r="A635" s="222"/>
      <c r="B635" s="222"/>
      <c r="C635" s="222"/>
      <c r="D635" s="222"/>
      <c r="E635" s="222"/>
      <c r="F635" s="222"/>
      <c r="G635" s="222"/>
      <c r="H635" s="222"/>
      <c r="I635" s="222"/>
      <c r="J635" s="222"/>
      <c r="K635" s="222"/>
      <c r="L635" s="222"/>
      <c r="M635" s="222"/>
      <c r="N635" s="230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</row>
    <row r="636" ht="12.75" customHeight="1">
      <c r="A636" s="222"/>
      <c r="B636" s="222"/>
      <c r="C636" s="222"/>
      <c r="D636" s="222"/>
      <c r="E636" s="222"/>
      <c r="F636" s="222"/>
      <c r="G636" s="222"/>
      <c r="H636" s="222"/>
      <c r="I636" s="222"/>
      <c r="J636" s="222"/>
      <c r="K636" s="222"/>
      <c r="L636" s="222"/>
      <c r="M636" s="222"/>
      <c r="N636" s="230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</row>
    <row r="637" ht="12.75" customHeight="1">
      <c r="A637" s="222"/>
      <c r="B637" s="222"/>
      <c r="C637" s="222"/>
      <c r="D637" s="222"/>
      <c r="E637" s="222"/>
      <c r="F637" s="222"/>
      <c r="G637" s="222"/>
      <c r="H637" s="222"/>
      <c r="I637" s="222"/>
      <c r="J637" s="222"/>
      <c r="K637" s="222"/>
      <c r="L637" s="222"/>
      <c r="M637" s="222"/>
      <c r="N637" s="230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</row>
    <row r="638" ht="12.75" customHeight="1">
      <c r="A638" s="222"/>
      <c r="B638" s="222"/>
      <c r="C638" s="222"/>
      <c r="D638" s="222"/>
      <c r="E638" s="222"/>
      <c r="F638" s="222"/>
      <c r="G638" s="222"/>
      <c r="H638" s="222"/>
      <c r="I638" s="222"/>
      <c r="J638" s="222"/>
      <c r="K638" s="222"/>
      <c r="L638" s="222"/>
      <c r="M638" s="222"/>
      <c r="N638" s="230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</row>
    <row r="639" ht="12.75" customHeight="1">
      <c r="A639" s="222"/>
      <c r="B639" s="222"/>
      <c r="C639" s="222"/>
      <c r="D639" s="222"/>
      <c r="E639" s="222"/>
      <c r="F639" s="222"/>
      <c r="G639" s="222"/>
      <c r="H639" s="222"/>
      <c r="I639" s="222"/>
      <c r="J639" s="222"/>
      <c r="K639" s="222"/>
      <c r="L639" s="222"/>
      <c r="M639" s="222"/>
      <c r="N639" s="230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</row>
    <row r="640" ht="12.75" customHeight="1">
      <c r="A640" s="222"/>
      <c r="B640" s="222"/>
      <c r="C640" s="222"/>
      <c r="D640" s="222"/>
      <c r="E640" s="222"/>
      <c r="F640" s="222"/>
      <c r="G640" s="222"/>
      <c r="H640" s="222"/>
      <c r="I640" s="222"/>
      <c r="J640" s="222"/>
      <c r="K640" s="222"/>
      <c r="L640" s="222"/>
      <c r="M640" s="222"/>
      <c r="N640" s="230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</row>
    <row r="641" ht="12.75" customHeight="1">
      <c r="A641" s="222"/>
      <c r="B641" s="222"/>
      <c r="C641" s="222"/>
      <c r="D641" s="222"/>
      <c r="E641" s="222"/>
      <c r="F641" s="222"/>
      <c r="G641" s="222"/>
      <c r="H641" s="222"/>
      <c r="I641" s="222"/>
      <c r="J641" s="222"/>
      <c r="K641" s="222"/>
      <c r="L641" s="222"/>
      <c r="M641" s="222"/>
      <c r="N641" s="230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</row>
    <row r="642" ht="12.75" customHeight="1">
      <c r="A642" s="222"/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30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</row>
    <row r="643" ht="12.75" customHeight="1">
      <c r="A643" s="222"/>
      <c r="B643" s="222"/>
      <c r="C643" s="222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30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</row>
    <row r="644" ht="12.75" customHeight="1">
      <c r="A644" s="222"/>
      <c r="B644" s="222"/>
      <c r="C644" s="222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30"/>
      <c r="O644" s="222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  <c r="Z644" s="222"/>
    </row>
    <row r="645" ht="12.75" customHeight="1">
      <c r="A645" s="222"/>
      <c r="B645" s="222"/>
      <c r="C645" s="222"/>
      <c r="D645" s="222"/>
      <c r="E645" s="222"/>
      <c r="F645" s="222"/>
      <c r="G645" s="222"/>
      <c r="H645" s="222"/>
      <c r="I645" s="222"/>
      <c r="J645" s="222"/>
      <c r="K645" s="222"/>
      <c r="L645" s="222"/>
      <c r="M645" s="222"/>
      <c r="N645" s="230"/>
      <c r="O645" s="222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  <c r="Z645" s="222"/>
    </row>
    <row r="646" ht="12.75" customHeight="1">
      <c r="A646" s="222"/>
      <c r="B646" s="222"/>
      <c r="C646" s="222"/>
      <c r="D646" s="222"/>
      <c r="E646" s="222"/>
      <c r="F646" s="222"/>
      <c r="G646" s="222"/>
      <c r="H646" s="222"/>
      <c r="I646" s="222"/>
      <c r="J646" s="222"/>
      <c r="K646" s="222"/>
      <c r="L646" s="222"/>
      <c r="M646" s="222"/>
      <c r="N646" s="230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</row>
    <row r="647" ht="12.75" customHeight="1">
      <c r="A647" s="222"/>
      <c r="B647" s="222"/>
      <c r="C647" s="222"/>
      <c r="D647" s="222"/>
      <c r="E647" s="222"/>
      <c r="F647" s="222"/>
      <c r="G647" s="222"/>
      <c r="H647" s="222"/>
      <c r="I647" s="222"/>
      <c r="J647" s="222"/>
      <c r="K647" s="222"/>
      <c r="L647" s="222"/>
      <c r="M647" s="222"/>
      <c r="N647" s="230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</row>
    <row r="648" ht="12.75" customHeight="1">
      <c r="A648" s="222"/>
      <c r="B648" s="222"/>
      <c r="C648" s="222"/>
      <c r="D648" s="222"/>
      <c r="E648" s="222"/>
      <c r="F648" s="222"/>
      <c r="G648" s="222"/>
      <c r="H648" s="222"/>
      <c r="I648" s="222"/>
      <c r="J648" s="222"/>
      <c r="K648" s="222"/>
      <c r="L648" s="222"/>
      <c r="M648" s="222"/>
      <c r="N648" s="230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</row>
    <row r="649" ht="12.75" customHeight="1">
      <c r="A649" s="222"/>
      <c r="B649" s="222"/>
      <c r="C649" s="222"/>
      <c r="D649" s="222"/>
      <c r="E649" s="222"/>
      <c r="F649" s="222"/>
      <c r="G649" s="222"/>
      <c r="H649" s="222"/>
      <c r="I649" s="222"/>
      <c r="J649" s="222"/>
      <c r="K649" s="222"/>
      <c r="L649" s="222"/>
      <c r="M649" s="222"/>
      <c r="N649" s="230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</row>
    <row r="650" ht="12.75" customHeight="1">
      <c r="A650" s="222"/>
      <c r="B650" s="222"/>
      <c r="C650" s="222"/>
      <c r="D650" s="222"/>
      <c r="E650" s="222"/>
      <c r="F650" s="222"/>
      <c r="G650" s="222"/>
      <c r="H650" s="222"/>
      <c r="I650" s="222"/>
      <c r="J650" s="222"/>
      <c r="K650" s="222"/>
      <c r="L650" s="222"/>
      <c r="M650" s="222"/>
      <c r="N650" s="230"/>
      <c r="O650" s="222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  <c r="Z650" s="222"/>
    </row>
    <row r="651" ht="12.75" customHeight="1">
      <c r="A651" s="222"/>
      <c r="B651" s="222"/>
      <c r="C651" s="222"/>
      <c r="D651" s="222"/>
      <c r="E651" s="222"/>
      <c r="F651" s="222"/>
      <c r="G651" s="222"/>
      <c r="H651" s="222"/>
      <c r="I651" s="222"/>
      <c r="J651" s="222"/>
      <c r="K651" s="222"/>
      <c r="L651" s="222"/>
      <c r="M651" s="222"/>
      <c r="N651" s="230"/>
      <c r="O651" s="222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  <c r="Z651" s="222"/>
    </row>
    <row r="652" ht="12.75" customHeight="1">
      <c r="A652" s="222"/>
      <c r="B652" s="222"/>
      <c r="C652" s="222"/>
      <c r="D652" s="222"/>
      <c r="E652" s="222"/>
      <c r="F652" s="222"/>
      <c r="G652" s="222"/>
      <c r="H652" s="222"/>
      <c r="I652" s="222"/>
      <c r="J652" s="222"/>
      <c r="K652" s="222"/>
      <c r="L652" s="222"/>
      <c r="M652" s="222"/>
      <c r="N652" s="230"/>
      <c r="O652" s="222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  <c r="Z652" s="222"/>
    </row>
    <row r="653" ht="12.75" customHeight="1">
      <c r="A653" s="222"/>
      <c r="B653" s="222"/>
      <c r="C653" s="222"/>
      <c r="D653" s="222"/>
      <c r="E653" s="222"/>
      <c r="F653" s="222"/>
      <c r="G653" s="222"/>
      <c r="H653" s="222"/>
      <c r="I653" s="222"/>
      <c r="J653" s="222"/>
      <c r="K653" s="222"/>
      <c r="L653" s="222"/>
      <c r="M653" s="222"/>
      <c r="N653" s="230"/>
      <c r="O653" s="222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  <c r="Z653" s="222"/>
    </row>
    <row r="654" ht="12.75" customHeight="1">
      <c r="A654" s="222"/>
      <c r="B654" s="222"/>
      <c r="C654" s="222"/>
      <c r="D654" s="222"/>
      <c r="E654" s="222"/>
      <c r="F654" s="222"/>
      <c r="G654" s="222"/>
      <c r="H654" s="222"/>
      <c r="I654" s="222"/>
      <c r="J654" s="222"/>
      <c r="K654" s="222"/>
      <c r="L654" s="222"/>
      <c r="M654" s="222"/>
      <c r="N654" s="230"/>
      <c r="O654" s="222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  <c r="Z654" s="222"/>
    </row>
    <row r="655" ht="12.75" customHeight="1">
      <c r="A655" s="222"/>
      <c r="B655" s="222"/>
      <c r="C655" s="222"/>
      <c r="D655" s="222"/>
      <c r="E655" s="222"/>
      <c r="F655" s="222"/>
      <c r="G655" s="222"/>
      <c r="H655" s="222"/>
      <c r="I655" s="222"/>
      <c r="J655" s="222"/>
      <c r="K655" s="222"/>
      <c r="L655" s="222"/>
      <c r="M655" s="222"/>
      <c r="N655" s="230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</row>
    <row r="656" ht="12.75" customHeight="1">
      <c r="A656" s="222"/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30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</row>
    <row r="657" ht="12.75" customHeight="1">
      <c r="A657" s="222"/>
      <c r="B657" s="222"/>
      <c r="C657" s="222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30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</row>
    <row r="658" ht="12.75" customHeight="1">
      <c r="A658" s="222"/>
      <c r="B658" s="222"/>
      <c r="C658" s="222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30"/>
      <c r="O658" s="222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  <c r="Z658" s="222"/>
    </row>
    <row r="659" ht="12.75" customHeight="1">
      <c r="A659" s="222"/>
      <c r="B659" s="222"/>
      <c r="C659" s="222"/>
      <c r="D659" s="222"/>
      <c r="E659" s="222"/>
      <c r="F659" s="222"/>
      <c r="G659" s="222"/>
      <c r="H659" s="222"/>
      <c r="I659" s="222"/>
      <c r="J659" s="222"/>
      <c r="K659" s="222"/>
      <c r="L659" s="222"/>
      <c r="M659" s="222"/>
      <c r="N659" s="230"/>
      <c r="O659" s="222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  <c r="Z659" s="222"/>
    </row>
    <row r="660" ht="12.75" customHeight="1">
      <c r="A660" s="222"/>
      <c r="B660" s="222"/>
      <c r="C660" s="222"/>
      <c r="D660" s="222"/>
      <c r="E660" s="222"/>
      <c r="F660" s="222"/>
      <c r="G660" s="222"/>
      <c r="H660" s="222"/>
      <c r="I660" s="222"/>
      <c r="J660" s="222"/>
      <c r="K660" s="222"/>
      <c r="L660" s="222"/>
      <c r="M660" s="222"/>
      <c r="N660" s="230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</row>
    <row r="661" ht="12.75" customHeight="1">
      <c r="A661" s="222"/>
      <c r="B661" s="222"/>
      <c r="C661" s="222"/>
      <c r="D661" s="222"/>
      <c r="E661" s="222"/>
      <c r="F661" s="222"/>
      <c r="G661" s="222"/>
      <c r="H661" s="222"/>
      <c r="I661" s="222"/>
      <c r="J661" s="222"/>
      <c r="K661" s="222"/>
      <c r="L661" s="222"/>
      <c r="M661" s="222"/>
      <c r="N661" s="230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</row>
    <row r="662" ht="12.75" customHeight="1">
      <c r="A662" s="222"/>
      <c r="B662" s="222"/>
      <c r="C662" s="222"/>
      <c r="D662" s="222"/>
      <c r="E662" s="222"/>
      <c r="F662" s="222"/>
      <c r="G662" s="222"/>
      <c r="H662" s="222"/>
      <c r="I662" s="222"/>
      <c r="J662" s="222"/>
      <c r="K662" s="222"/>
      <c r="L662" s="222"/>
      <c r="M662" s="222"/>
      <c r="N662" s="230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</row>
    <row r="663" ht="12.75" customHeight="1">
      <c r="A663" s="222"/>
      <c r="B663" s="222"/>
      <c r="C663" s="222"/>
      <c r="D663" s="222"/>
      <c r="E663" s="222"/>
      <c r="F663" s="222"/>
      <c r="G663" s="222"/>
      <c r="H663" s="222"/>
      <c r="I663" s="222"/>
      <c r="J663" s="222"/>
      <c r="K663" s="222"/>
      <c r="L663" s="222"/>
      <c r="M663" s="222"/>
      <c r="N663" s="230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</row>
    <row r="664" ht="12.75" customHeight="1">
      <c r="A664" s="222"/>
      <c r="B664" s="222"/>
      <c r="C664" s="222"/>
      <c r="D664" s="222"/>
      <c r="E664" s="222"/>
      <c r="F664" s="222"/>
      <c r="G664" s="222"/>
      <c r="H664" s="222"/>
      <c r="I664" s="222"/>
      <c r="J664" s="222"/>
      <c r="K664" s="222"/>
      <c r="L664" s="222"/>
      <c r="M664" s="222"/>
      <c r="N664" s="230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</row>
    <row r="665" ht="12.75" customHeight="1">
      <c r="A665" s="222"/>
      <c r="B665" s="222"/>
      <c r="C665" s="222"/>
      <c r="D665" s="222"/>
      <c r="E665" s="222"/>
      <c r="F665" s="222"/>
      <c r="G665" s="222"/>
      <c r="H665" s="222"/>
      <c r="I665" s="222"/>
      <c r="J665" s="222"/>
      <c r="K665" s="222"/>
      <c r="L665" s="222"/>
      <c r="M665" s="222"/>
      <c r="N665" s="230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</row>
    <row r="666" ht="12.75" customHeight="1">
      <c r="A666" s="222"/>
      <c r="B666" s="222"/>
      <c r="C666" s="222"/>
      <c r="D666" s="222"/>
      <c r="E666" s="222"/>
      <c r="F666" s="222"/>
      <c r="G666" s="222"/>
      <c r="H666" s="222"/>
      <c r="I666" s="222"/>
      <c r="J666" s="222"/>
      <c r="K666" s="222"/>
      <c r="L666" s="222"/>
      <c r="M666" s="222"/>
      <c r="N666" s="230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</row>
    <row r="667" ht="12.75" customHeight="1">
      <c r="A667" s="222"/>
      <c r="B667" s="222"/>
      <c r="C667" s="222"/>
      <c r="D667" s="222"/>
      <c r="E667" s="222"/>
      <c r="F667" s="222"/>
      <c r="G667" s="222"/>
      <c r="H667" s="222"/>
      <c r="I667" s="222"/>
      <c r="J667" s="222"/>
      <c r="K667" s="222"/>
      <c r="L667" s="222"/>
      <c r="M667" s="222"/>
      <c r="N667" s="230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</row>
    <row r="668" ht="12.75" customHeight="1">
      <c r="A668" s="222"/>
      <c r="B668" s="222"/>
      <c r="C668" s="222"/>
      <c r="D668" s="222"/>
      <c r="E668" s="222"/>
      <c r="F668" s="222"/>
      <c r="G668" s="222"/>
      <c r="H668" s="222"/>
      <c r="I668" s="222"/>
      <c r="J668" s="222"/>
      <c r="K668" s="222"/>
      <c r="L668" s="222"/>
      <c r="M668" s="222"/>
      <c r="N668" s="230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</row>
    <row r="669" ht="12.75" customHeight="1">
      <c r="A669" s="222"/>
      <c r="B669" s="222"/>
      <c r="C669" s="222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30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</row>
    <row r="670" ht="12.75" customHeight="1">
      <c r="A670" s="222"/>
      <c r="B670" s="222"/>
      <c r="C670" s="222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30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</row>
    <row r="671" ht="12.75" customHeight="1">
      <c r="A671" s="222"/>
      <c r="B671" s="222"/>
      <c r="C671" s="222"/>
      <c r="D671" s="222"/>
      <c r="E671" s="222"/>
      <c r="F671" s="222"/>
      <c r="G671" s="222"/>
      <c r="H671" s="222"/>
      <c r="I671" s="222"/>
      <c r="J671" s="222"/>
      <c r="K671" s="222"/>
      <c r="L671" s="222"/>
      <c r="M671" s="222"/>
      <c r="N671" s="230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</row>
    <row r="672" ht="12.75" customHeight="1">
      <c r="A672" s="222"/>
      <c r="B672" s="222"/>
      <c r="C672" s="222"/>
      <c r="D672" s="222"/>
      <c r="E672" s="222"/>
      <c r="F672" s="222"/>
      <c r="G672" s="222"/>
      <c r="H672" s="222"/>
      <c r="I672" s="222"/>
      <c r="J672" s="222"/>
      <c r="K672" s="222"/>
      <c r="L672" s="222"/>
      <c r="M672" s="222"/>
      <c r="N672" s="230"/>
      <c r="O672" s="222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  <c r="Z672" s="222"/>
    </row>
    <row r="673" ht="12.75" customHeight="1">
      <c r="A673" s="222"/>
      <c r="B673" s="222"/>
      <c r="C673" s="222"/>
      <c r="D673" s="222"/>
      <c r="E673" s="222"/>
      <c r="F673" s="222"/>
      <c r="G673" s="222"/>
      <c r="H673" s="222"/>
      <c r="I673" s="222"/>
      <c r="J673" s="222"/>
      <c r="K673" s="222"/>
      <c r="L673" s="222"/>
      <c r="M673" s="222"/>
      <c r="N673" s="230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</row>
    <row r="674" ht="12.75" customHeight="1">
      <c r="A674" s="222"/>
      <c r="B674" s="222"/>
      <c r="C674" s="222"/>
      <c r="D674" s="222"/>
      <c r="E674" s="222"/>
      <c r="F674" s="222"/>
      <c r="G674" s="222"/>
      <c r="H674" s="222"/>
      <c r="I674" s="222"/>
      <c r="J674" s="222"/>
      <c r="K674" s="222"/>
      <c r="L674" s="222"/>
      <c r="M674" s="222"/>
      <c r="N674" s="230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</row>
    <row r="675" ht="12.75" customHeight="1">
      <c r="A675" s="222"/>
      <c r="B675" s="222"/>
      <c r="C675" s="222"/>
      <c r="D675" s="222"/>
      <c r="E675" s="222"/>
      <c r="F675" s="222"/>
      <c r="G675" s="222"/>
      <c r="H675" s="222"/>
      <c r="I675" s="222"/>
      <c r="J675" s="222"/>
      <c r="K675" s="222"/>
      <c r="L675" s="222"/>
      <c r="M675" s="222"/>
      <c r="N675" s="230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</row>
    <row r="676" ht="12.75" customHeight="1">
      <c r="A676" s="222"/>
      <c r="B676" s="222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30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</row>
    <row r="677" ht="12.75" customHeight="1">
      <c r="A677" s="222"/>
      <c r="B677" s="222"/>
      <c r="C677" s="222"/>
      <c r="D677" s="222"/>
      <c r="E677" s="222"/>
      <c r="F677" s="222"/>
      <c r="G677" s="222"/>
      <c r="H677" s="222"/>
      <c r="I677" s="222"/>
      <c r="J677" s="222"/>
      <c r="K677" s="222"/>
      <c r="L677" s="222"/>
      <c r="M677" s="222"/>
      <c r="N677" s="230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</row>
    <row r="678" ht="12.75" customHeight="1">
      <c r="A678" s="222"/>
      <c r="B678" s="222"/>
      <c r="C678" s="222"/>
      <c r="D678" s="222"/>
      <c r="E678" s="222"/>
      <c r="F678" s="222"/>
      <c r="G678" s="222"/>
      <c r="H678" s="222"/>
      <c r="I678" s="222"/>
      <c r="J678" s="222"/>
      <c r="K678" s="222"/>
      <c r="L678" s="222"/>
      <c r="M678" s="222"/>
      <c r="N678" s="230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</row>
    <row r="679" ht="12.75" customHeight="1">
      <c r="A679" s="222"/>
      <c r="B679" s="222"/>
      <c r="C679" s="222"/>
      <c r="D679" s="222"/>
      <c r="E679" s="222"/>
      <c r="F679" s="222"/>
      <c r="G679" s="222"/>
      <c r="H679" s="222"/>
      <c r="I679" s="222"/>
      <c r="J679" s="222"/>
      <c r="K679" s="222"/>
      <c r="L679" s="222"/>
      <c r="M679" s="222"/>
      <c r="N679" s="230"/>
      <c r="O679" s="222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  <c r="Z679" s="222"/>
    </row>
    <row r="680" ht="12.75" customHeight="1">
      <c r="A680" s="222"/>
      <c r="B680" s="222"/>
      <c r="C680" s="222"/>
      <c r="D680" s="222"/>
      <c r="E680" s="222"/>
      <c r="F680" s="222"/>
      <c r="G680" s="222"/>
      <c r="H680" s="222"/>
      <c r="I680" s="222"/>
      <c r="J680" s="222"/>
      <c r="K680" s="222"/>
      <c r="L680" s="222"/>
      <c r="M680" s="222"/>
      <c r="N680" s="230"/>
      <c r="O680" s="222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  <c r="Z680" s="222"/>
    </row>
    <row r="681" ht="12.75" customHeight="1">
      <c r="A681" s="222"/>
      <c r="B681" s="222"/>
      <c r="C681" s="222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30"/>
      <c r="O681" s="222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  <c r="Z681" s="222"/>
    </row>
    <row r="682" ht="12.75" customHeight="1">
      <c r="A682" s="222"/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30"/>
      <c r="O682" s="222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  <c r="Z682" s="222"/>
    </row>
    <row r="683" ht="12.75" customHeight="1">
      <c r="A683" s="222"/>
      <c r="B683" s="222"/>
      <c r="C683" s="222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30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</row>
    <row r="684" ht="12.75" customHeight="1">
      <c r="A684" s="222"/>
      <c r="B684" s="222"/>
      <c r="C684" s="222"/>
      <c r="D684" s="222"/>
      <c r="E684" s="222"/>
      <c r="F684" s="222"/>
      <c r="G684" s="222"/>
      <c r="H684" s="222"/>
      <c r="I684" s="222"/>
      <c r="J684" s="222"/>
      <c r="K684" s="222"/>
      <c r="L684" s="222"/>
      <c r="M684" s="222"/>
      <c r="N684" s="230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</row>
    <row r="685" ht="12.75" customHeight="1">
      <c r="A685" s="222"/>
      <c r="B685" s="222"/>
      <c r="C685" s="222"/>
      <c r="D685" s="222"/>
      <c r="E685" s="222"/>
      <c r="F685" s="222"/>
      <c r="G685" s="222"/>
      <c r="H685" s="222"/>
      <c r="I685" s="222"/>
      <c r="J685" s="222"/>
      <c r="K685" s="222"/>
      <c r="L685" s="222"/>
      <c r="M685" s="222"/>
      <c r="N685" s="230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</row>
    <row r="686" ht="12.75" customHeight="1">
      <c r="A686" s="222"/>
      <c r="B686" s="222"/>
      <c r="C686" s="222"/>
      <c r="D686" s="222"/>
      <c r="E686" s="222"/>
      <c r="F686" s="222"/>
      <c r="G686" s="222"/>
      <c r="H686" s="222"/>
      <c r="I686" s="222"/>
      <c r="J686" s="222"/>
      <c r="K686" s="222"/>
      <c r="L686" s="222"/>
      <c r="M686" s="222"/>
      <c r="N686" s="230"/>
      <c r="O686" s="222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  <c r="Z686" s="222"/>
    </row>
    <row r="687" ht="12.75" customHeight="1">
      <c r="A687" s="222"/>
      <c r="B687" s="222"/>
      <c r="C687" s="222"/>
      <c r="D687" s="222"/>
      <c r="E687" s="222"/>
      <c r="F687" s="222"/>
      <c r="G687" s="222"/>
      <c r="H687" s="222"/>
      <c r="I687" s="222"/>
      <c r="J687" s="222"/>
      <c r="K687" s="222"/>
      <c r="L687" s="222"/>
      <c r="M687" s="222"/>
      <c r="N687" s="230"/>
      <c r="O687" s="222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  <c r="Z687" s="222"/>
    </row>
    <row r="688" ht="12.75" customHeight="1">
      <c r="A688" s="222"/>
      <c r="B688" s="222"/>
      <c r="C688" s="222"/>
      <c r="D688" s="222"/>
      <c r="E688" s="222"/>
      <c r="F688" s="222"/>
      <c r="G688" s="222"/>
      <c r="H688" s="222"/>
      <c r="I688" s="222"/>
      <c r="J688" s="222"/>
      <c r="K688" s="222"/>
      <c r="L688" s="222"/>
      <c r="M688" s="222"/>
      <c r="N688" s="230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</row>
    <row r="689" ht="12.75" customHeight="1">
      <c r="A689" s="222"/>
      <c r="B689" s="222"/>
      <c r="C689" s="222"/>
      <c r="D689" s="222"/>
      <c r="E689" s="222"/>
      <c r="F689" s="222"/>
      <c r="G689" s="222"/>
      <c r="H689" s="222"/>
      <c r="I689" s="222"/>
      <c r="J689" s="222"/>
      <c r="K689" s="222"/>
      <c r="L689" s="222"/>
      <c r="M689" s="222"/>
      <c r="N689" s="230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</row>
    <row r="690" ht="12.75" customHeight="1">
      <c r="A690" s="222"/>
      <c r="B690" s="222"/>
      <c r="C690" s="222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30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</row>
    <row r="691" ht="12.75" customHeight="1">
      <c r="A691" s="222"/>
      <c r="B691" s="222"/>
      <c r="C691" s="222"/>
      <c r="D691" s="222"/>
      <c r="E691" s="222"/>
      <c r="F691" s="222"/>
      <c r="G691" s="222"/>
      <c r="H691" s="222"/>
      <c r="I691" s="222"/>
      <c r="J691" s="222"/>
      <c r="K691" s="222"/>
      <c r="L691" s="222"/>
      <c r="M691" s="222"/>
      <c r="N691" s="230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</row>
    <row r="692" ht="12.75" customHeight="1">
      <c r="A692" s="222"/>
      <c r="B692" s="222"/>
      <c r="C692" s="222"/>
      <c r="D692" s="222"/>
      <c r="E692" s="222"/>
      <c r="F692" s="222"/>
      <c r="G692" s="222"/>
      <c r="H692" s="222"/>
      <c r="I692" s="222"/>
      <c r="J692" s="222"/>
      <c r="K692" s="222"/>
      <c r="L692" s="222"/>
      <c r="M692" s="222"/>
      <c r="N692" s="230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</row>
    <row r="693" ht="12.75" customHeight="1">
      <c r="A693" s="222"/>
      <c r="B693" s="222"/>
      <c r="C693" s="222"/>
      <c r="D693" s="222"/>
      <c r="E693" s="222"/>
      <c r="F693" s="222"/>
      <c r="G693" s="222"/>
      <c r="H693" s="222"/>
      <c r="I693" s="222"/>
      <c r="J693" s="222"/>
      <c r="K693" s="222"/>
      <c r="L693" s="222"/>
      <c r="M693" s="222"/>
      <c r="N693" s="230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</row>
    <row r="694" ht="12.75" customHeight="1">
      <c r="A694" s="222"/>
      <c r="B694" s="222"/>
      <c r="C694" s="222"/>
      <c r="D694" s="222"/>
      <c r="E694" s="222"/>
      <c r="F694" s="222"/>
      <c r="G694" s="222"/>
      <c r="H694" s="222"/>
      <c r="I694" s="222"/>
      <c r="J694" s="222"/>
      <c r="K694" s="222"/>
      <c r="L694" s="222"/>
      <c r="M694" s="222"/>
      <c r="N694" s="230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</row>
    <row r="695" ht="12.75" customHeight="1">
      <c r="A695" s="222"/>
      <c r="B695" s="222"/>
      <c r="C695" s="222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30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</row>
    <row r="696" ht="12.75" customHeight="1">
      <c r="A696" s="222"/>
      <c r="B696" s="222"/>
      <c r="C696" s="222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30"/>
      <c r="O696" s="222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</row>
    <row r="697" ht="12.75" customHeight="1">
      <c r="A697" s="222"/>
      <c r="B697" s="222"/>
      <c r="C697" s="222"/>
      <c r="D697" s="222"/>
      <c r="E697" s="222"/>
      <c r="F697" s="222"/>
      <c r="G697" s="222"/>
      <c r="H697" s="222"/>
      <c r="I697" s="222"/>
      <c r="J697" s="222"/>
      <c r="K697" s="222"/>
      <c r="L697" s="222"/>
      <c r="M697" s="222"/>
      <c r="N697" s="230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</row>
    <row r="698" ht="12.75" customHeight="1">
      <c r="A698" s="222"/>
      <c r="B698" s="222"/>
      <c r="C698" s="222"/>
      <c r="D698" s="222"/>
      <c r="E698" s="222"/>
      <c r="F698" s="222"/>
      <c r="G698" s="222"/>
      <c r="H698" s="222"/>
      <c r="I698" s="222"/>
      <c r="J698" s="222"/>
      <c r="K698" s="222"/>
      <c r="L698" s="222"/>
      <c r="M698" s="222"/>
      <c r="N698" s="230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</row>
    <row r="699" ht="12.75" customHeight="1">
      <c r="A699" s="222"/>
      <c r="B699" s="222"/>
      <c r="C699" s="222"/>
      <c r="D699" s="222"/>
      <c r="E699" s="222"/>
      <c r="F699" s="222"/>
      <c r="G699" s="222"/>
      <c r="H699" s="222"/>
      <c r="I699" s="222"/>
      <c r="J699" s="222"/>
      <c r="K699" s="222"/>
      <c r="L699" s="222"/>
      <c r="M699" s="222"/>
      <c r="N699" s="230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</row>
    <row r="700" ht="12.75" customHeight="1">
      <c r="A700" s="222"/>
      <c r="B700" s="222"/>
      <c r="C700" s="222"/>
      <c r="D700" s="222"/>
      <c r="E700" s="222"/>
      <c r="F700" s="222"/>
      <c r="G700" s="222"/>
      <c r="H700" s="222"/>
      <c r="I700" s="222"/>
      <c r="J700" s="222"/>
      <c r="K700" s="222"/>
      <c r="L700" s="222"/>
      <c r="M700" s="222"/>
      <c r="N700" s="230"/>
      <c r="O700" s="222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  <c r="Z700" s="222"/>
    </row>
    <row r="701" ht="12.75" customHeight="1">
      <c r="A701" s="222"/>
      <c r="B701" s="222"/>
      <c r="C701" s="222"/>
      <c r="D701" s="222"/>
      <c r="E701" s="222"/>
      <c r="F701" s="222"/>
      <c r="G701" s="222"/>
      <c r="H701" s="222"/>
      <c r="I701" s="222"/>
      <c r="J701" s="222"/>
      <c r="K701" s="222"/>
      <c r="L701" s="222"/>
      <c r="M701" s="222"/>
      <c r="N701" s="230"/>
      <c r="O701" s="222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  <c r="Z701" s="222"/>
    </row>
    <row r="702" ht="12.75" customHeight="1">
      <c r="A702" s="222"/>
      <c r="B702" s="222"/>
      <c r="C702" s="222"/>
      <c r="D702" s="222"/>
      <c r="E702" s="222"/>
      <c r="F702" s="222"/>
      <c r="G702" s="222"/>
      <c r="H702" s="222"/>
      <c r="I702" s="222"/>
      <c r="J702" s="222"/>
      <c r="K702" s="222"/>
      <c r="L702" s="222"/>
      <c r="M702" s="222"/>
      <c r="N702" s="230"/>
      <c r="O702" s="222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  <c r="Z702" s="222"/>
    </row>
    <row r="703" ht="12.75" customHeight="1">
      <c r="A703" s="222"/>
      <c r="B703" s="222"/>
      <c r="C703" s="222"/>
      <c r="D703" s="222"/>
      <c r="E703" s="222"/>
      <c r="F703" s="222"/>
      <c r="G703" s="222"/>
      <c r="H703" s="222"/>
      <c r="I703" s="222"/>
      <c r="J703" s="222"/>
      <c r="K703" s="222"/>
      <c r="L703" s="222"/>
      <c r="M703" s="222"/>
      <c r="N703" s="230"/>
      <c r="O703" s="222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  <c r="Z703" s="222"/>
    </row>
    <row r="704" ht="12.75" customHeight="1">
      <c r="A704" s="222"/>
      <c r="B704" s="222"/>
      <c r="C704" s="222"/>
      <c r="D704" s="222"/>
      <c r="E704" s="222"/>
      <c r="F704" s="222"/>
      <c r="G704" s="222"/>
      <c r="H704" s="222"/>
      <c r="I704" s="222"/>
      <c r="J704" s="222"/>
      <c r="K704" s="222"/>
      <c r="L704" s="222"/>
      <c r="M704" s="222"/>
      <c r="N704" s="230"/>
      <c r="O704" s="222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  <c r="Z704" s="222"/>
    </row>
    <row r="705" ht="12.75" customHeight="1">
      <c r="A705" s="222"/>
      <c r="B705" s="222"/>
      <c r="C705" s="222"/>
      <c r="D705" s="222"/>
      <c r="E705" s="222"/>
      <c r="F705" s="222"/>
      <c r="G705" s="222"/>
      <c r="H705" s="222"/>
      <c r="I705" s="222"/>
      <c r="J705" s="222"/>
      <c r="K705" s="222"/>
      <c r="L705" s="222"/>
      <c r="M705" s="222"/>
      <c r="N705" s="230"/>
      <c r="O705" s="222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  <c r="Z705" s="222"/>
    </row>
    <row r="706" ht="12.75" customHeight="1">
      <c r="A706" s="222"/>
      <c r="B706" s="222"/>
      <c r="C706" s="222"/>
      <c r="D706" s="222"/>
      <c r="E706" s="222"/>
      <c r="F706" s="222"/>
      <c r="G706" s="222"/>
      <c r="H706" s="222"/>
      <c r="I706" s="222"/>
      <c r="J706" s="222"/>
      <c r="K706" s="222"/>
      <c r="L706" s="222"/>
      <c r="M706" s="222"/>
      <c r="N706" s="230"/>
      <c r="O706" s="222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</row>
    <row r="707" ht="12.75" customHeight="1">
      <c r="A707" s="222"/>
      <c r="B707" s="222"/>
      <c r="C707" s="222"/>
      <c r="D707" s="222"/>
      <c r="E707" s="222"/>
      <c r="F707" s="222"/>
      <c r="G707" s="222"/>
      <c r="H707" s="222"/>
      <c r="I707" s="222"/>
      <c r="J707" s="222"/>
      <c r="K707" s="222"/>
      <c r="L707" s="222"/>
      <c r="M707" s="222"/>
      <c r="N707" s="230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</row>
    <row r="708" ht="12.75" customHeight="1">
      <c r="A708" s="222"/>
      <c r="B708" s="222"/>
      <c r="C708" s="222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30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</row>
    <row r="709" ht="12.75" customHeight="1">
      <c r="A709" s="222"/>
      <c r="B709" s="222"/>
      <c r="C709" s="222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30"/>
      <c r="O709" s="222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</row>
    <row r="710" ht="12.75" customHeight="1">
      <c r="A710" s="222"/>
      <c r="B710" s="222"/>
      <c r="C710" s="222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30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</row>
    <row r="711" ht="12.75" customHeight="1">
      <c r="A711" s="222"/>
      <c r="B711" s="222"/>
      <c r="C711" s="222"/>
      <c r="D711" s="222"/>
      <c r="E711" s="222"/>
      <c r="F711" s="222"/>
      <c r="G711" s="222"/>
      <c r="H711" s="222"/>
      <c r="I711" s="222"/>
      <c r="J711" s="222"/>
      <c r="K711" s="222"/>
      <c r="L711" s="222"/>
      <c r="M711" s="222"/>
      <c r="N711" s="230"/>
      <c r="O711" s="222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  <c r="Z711" s="222"/>
    </row>
    <row r="712" ht="12.75" customHeight="1">
      <c r="A712" s="222"/>
      <c r="B712" s="222"/>
      <c r="C712" s="222"/>
      <c r="D712" s="222"/>
      <c r="E712" s="222"/>
      <c r="F712" s="222"/>
      <c r="G712" s="222"/>
      <c r="H712" s="222"/>
      <c r="I712" s="222"/>
      <c r="J712" s="222"/>
      <c r="K712" s="222"/>
      <c r="L712" s="222"/>
      <c r="M712" s="222"/>
      <c r="N712" s="230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  <c r="Z712" s="222"/>
    </row>
    <row r="713" ht="12.75" customHeight="1">
      <c r="A713" s="222"/>
      <c r="B713" s="222"/>
      <c r="C713" s="222"/>
      <c r="D713" s="222"/>
      <c r="E713" s="222"/>
      <c r="F713" s="222"/>
      <c r="G713" s="222"/>
      <c r="H713" s="222"/>
      <c r="I713" s="222"/>
      <c r="J713" s="222"/>
      <c r="K713" s="222"/>
      <c r="L713" s="222"/>
      <c r="M713" s="222"/>
      <c r="N713" s="230"/>
      <c r="O713" s="222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  <c r="Z713" s="222"/>
    </row>
    <row r="714" ht="12.75" customHeight="1">
      <c r="A714" s="222"/>
      <c r="B714" s="222"/>
      <c r="C714" s="222"/>
      <c r="D714" s="222"/>
      <c r="E714" s="222"/>
      <c r="F714" s="222"/>
      <c r="G714" s="222"/>
      <c r="H714" s="222"/>
      <c r="I714" s="222"/>
      <c r="J714" s="222"/>
      <c r="K714" s="222"/>
      <c r="L714" s="222"/>
      <c r="M714" s="222"/>
      <c r="N714" s="230"/>
      <c r="O714" s="222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  <c r="Z714" s="222"/>
    </row>
    <row r="715" ht="12.75" customHeight="1">
      <c r="A715" s="222"/>
      <c r="B715" s="222"/>
      <c r="C715" s="222"/>
      <c r="D715" s="222"/>
      <c r="E715" s="222"/>
      <c r="F715" s="222"/>
      <c r="G715" s="222"/>
      <c r="H715" s="222"/>
      <c r="I715" s="222"/>
      <c r="J715" s="222"/>
      <c r="K715" s="222"/>
      <c r="L715" s="222"/>
      <c r="M715" s="222"/>
      <c r="N715" s="230"/>
      <c r="O715" s="222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  <c r="Z715" s="222"/>
    </row>
    <row r="716" ht="12.75" customHeight="1">
      <c r="A716" s="222"/>
      <c r="B716" s="222"/>
      <c r="C716" s="222"/>
      <c r="D716" s="222"/>
      <c r="E716" s="222"/>
      <c r="F716" s="222"/>
      <c r="G716" s="222"/>
      <c r="H716" s="222"/>
      <c r="I716" s="222"/>
      <c r="J716" s="222"/>
      <c r="K716" s="222"/>
      <c r="L716" s="222"/>
      <c r="M716" s="222"/>
      <c r="N716" s="230"/>
      <c r="O716" s="222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  <c r="Z716" s="222"/>
    </row>
    <row r="717" ht="12.75" customHeight="1">
      <c r="A717" s="222"/>
      <c r="B717" s="222"/>
      <c r="C717" s="222"/>
      <c r="D717" s="222"/>
      <c r="E717" s="222"/>
      <c r="F717" s="222"/>
      <c r="G717" s="222"/>
      <c r="H717" s="222"/>
      <c r="I717" s="222"/>
      <c r="J717" s="222"/>
      <c r="K717" s="222"/>
      <c r="L717" s="222"/>
      <c r="M717" s="222"/>
      <c r="N717" s="230"/>
      <c r="O717" s="222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  <c r="Z717" s="222"/>
    </row>
    <row r="718" ht="12.75" customHeight="1">
      <c r="A718" s="222"/>
      <c r="B718" s="222"/>
      <c r="C718" s="222"/>
      <c r="D718" s="222"/>
      <c r="E718" s="222"/>
      <c r="F718" s="222"/>
      <c r="G718" s="222"/>
      <c r="H718" s="222"/>
      <c r="I718" s="222"/>
      <c r="J718" s="222"/>
      <c r="K718" s="222"/>
      <c r="L718" s="222"/>
      <c r="M718" s="222"/>
      <c r="N718" s="230"/>
      <c r="O718" s="222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  <c r="Z718" s="222"/>
    </row>
    <row r="719" ht="12.75" customHeight="1">
      <c r="A719" s="222"/>
      <c r="B719" s="222"/>
      <c r="C719" s="222"/>
      <c r="D719" s="222"/>
      <c r="E719" s="222"/>
      <c r="F719" s="222"/>
      <c r="G719" s="222"/>
      <c r="H719" s="222"/>
      <c r="I719" s="222"/>
      <c r="J719" s="222"/>
      <c r="K719" s="222"/>
      <c r="L719" s="222"/>
      <c r="M719" s="222"/>
      <c r="N719" s="230"/>
      <c r="O719" s="222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  <c r="Z719" s="222"/>
    </row>
    <row r="720" ht="12.75" customHeight="1">
      <c r="A720" s="222"/>
      <c r="B720" s="222"/>
      <c r="C720" s="222"/>
      <c r="D720" s="222"/>
      <c r="E720" s="222"/>
      <c r="F720" s="222"/>
      <c r="G720" s="222"/>
      <c r="H720" s="222"/>
      <c r="I720" s="222"/>
      <c r="J720" s="222"/>
      <c r="K720" s="222"/>
      <c r="L720" s="222"/>
      <c r="M720" s="222"/>
      <c r="N720" s="230"/>
      <c r="O720" s="222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  <c r="Z720" s="222"/>
    </row>
    <row r="721" ht="12.75" customHeight="1">
      <c r="A721" s="222"/>
      <c r="B721" s="222"/>
      <c r="C721" s="222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30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</row>
    <row r="722" ht="12.75" customHeight="1">
      <c r="A722" s="222"/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30"/>
      <c r="O722" s="222"/>
      <c r="P722" s="222"/>
      <c r="Q722" s="222"/>
      <c r="R722" s="222"/>
      <c r="S722" s="222"/>
      <c r="T722" s="222"/>
      <c r="U722" s="222"/>
      <c r="V722" s="222"/>
      <c r="W722" s="222"/>
      <c r="X722" s="222"/>
      <c r="Y722" s="222"/>
      <c r="Z722" s="222"/>
    </row>
    <row r="723" ht="12.75" customHeight="1">
      <c r="A723" s="222"/>
      <c r="B723" s="222"/>
      <c r="C723" s="222"/>
      <c r="D723" s="222"/>
      <c r="E723" s="222"/>
      <c r="F723" s="222"/>
      <c r="G723" s="222"/>
      <c r="H723" s="222"/>
      <c r="I723" s="222"/>
      <c r="J723" s="222"/>
      <c r="K723" s="222"/>
      <c r="L723" s="222"/>
      <c r="M723" s="222"/>
      <c r="N723" s="230"/>
      <c r="O723" s="222"/>
      <c r="P723" s="222"/>
      <c r="Q723" s="222"/>
      <c r="R723" s="222"/>
      <c r="S723" s="222"/>
      <c r="T723" s="222"/>
      <c r="U723" s="222"/>
      <c r="V723" s="222"/>
      <c r="W723" s="222"/>
      <c r="X723" s="222"/>
      <c r="Y723" s="222"/>
      <c r="Z723" s="222"/>
    </row>
    <row r="724" ht="12.75" customHeight="1">
      <c r="A724" s="222"/>
      <c r="B724" s="222"/>
      <c r="C724" s="222"/>
      <c r="D724" s="222"/>
      <c r="E724" s="222"/>
      <c r="F724" s="222"/>
      <c r="G724" s="222"/>
      <c r="H724" s="222"/>
      <c r="I724" s="222"/>
      <c r="J724" s="222"/>
      <c r="K724" s="222"/>
      <c r="L724" s="222"/>
      <c r="M724" s="222"/>
      <c r="N724" s="230"/>
      <c r="O724" s="222"/>
      <c r="P724" s="222"/>
      <c r="Q724" s="222"/>
      <c r="R724" s="222"/>
      <c r="S724" s="222"/>
      <c r="T724" s="222"/>
      <c r="U724" s="222"/>
      <c r="V724" s="222"/>
      <c r="W724" s="222"/>
      <c r="X724" s="222"/>
      <c r="Y724" s="222"/>
      <c r="Z724" s="222"/>
    </row>
    <row r="725" ht="12.75" customHeight="1">
      <c r="A725" s="222"/>
      <c r="B725" s="222"/>
      <c r="C725" s="222"/>
      <c r="D725" s="222"/>
      <c r="E725" s="222"/>
      <c r="F725" s="222"/>
      <c r="G725" s="222"/>
      <c r="H725" s="222"/>
      <c r="I725" s="222"/>
      <c r="J725" s="222"/>
      <c r="K725" s="222"/>
      <c r="L725" s="222"/>
      <c r="M725" s="222"/>
      <c r="N725" s="230"/>
      <c r="O725" s="222"/>
      <c r="P725" s="222"/>
      <c r="Q725" s="222"/>
      <c r="R725" s="222"/>
      <c r="S725" s="222"/>
      <c r="T725" s="222"/>
      <c r="U725" s="222"/>
      <c r="V725" s="222"/>
      <c r="W725" s="222"/>
      <c r="X725" s="222"/>
      <c r="Y725" s="222"/>
      <c r="Z725" s="222"/>
    </row>
    <row r="726" ht="12.75" customHeight="1">
      <c r="A726" s="222"/>
      <c r="B726" s="222"/>
      <c r="C726" s="222"/>
      <c r="D726" s="222"/>
      <c r="E726" s="222"/>
      <c r="F726" s="222"/>
      <c r="G726" s="222"/>
      <c r="H726" s="222"/>
      <c r="I726" s="222"/>
      <c r="J726" s="222"/>
      <c r="K726" s="222"/>
      <c r="L726" s="222"/>
      <c r="M726" s="222"/>
      <c r="N726" s="230"/>
      <c r="O726" s="222"/>
      <c r="P726" s="222"/>
      <c r="Q726" s="222"/>
      <c r="R726" s="222"/>
      <c r="S726" s="222"/>
      <c r="T726" s="222"/>
      <c r="U726" s="222"/>
      <c r="V726" s="222"/>
      <c r="W726" s="222"/>
      <c r="X726" s="222"/>
      <c r="Y726" s="222"/>
      <c r="Z726" s="222"/>
    </row>
    <row r="727" ht="12.75" customHeight="1">
      <c r="A727" s="222"/>
      <c r="B727" s="222"/>
      <c r="C727" s="222"/>
      <c r="D727" s="222"/>
      <c r="E727" s="222"/>
      <c r="F727" s="222"/>
      <c r="G727" s="222"/>
      <c r="H727" s="222"/>
      <c r="I727" s="222"/>
      <c r="J727" s="222"/>
      <c r="K727" s="222"/>
      <c r="L727" s="222"/>
      <c r="M727" s="222"/>
      <c r="N727" s="230"/>
      <c r="O727" s="222"/>
      <c r="P727" s="222"/>
      <c r="Q727" s="222"/>
      <c r="R727" s="222"/>
      <c r="S727" s="222"/>
      <c r="T727" s="222"/>
      <c r="U727" s="222"/>
      <c r="V727" s="222"/>
      <c r="W727" s="222"/>
      <c r="X727" s="222"/>
      <c r="Y727" s="222"/>
      <c r="Z727" s="222"/>
    </row>
    <row r="728" ht="12.75" customHeight="1">
      <c r="A728" s="222"/>
      <c r="B728" s="222"/>
      <c r="C728" s="222"/>
      <c r="D728" s="222"/>
      <c r="E728" s="222"/>
      <c r="F728" s="222"/>
      <c r="G728" s="222"/>
      <c r="H728" s="222"/>
      <c r="I728" s="222"/>
      <c r="J728" s="222"/>
      <c r="K728" s="222"/>
      <c r="L728" s="222"/>
      <c r="M728" s="222"/>
      <c r="N728" s="230"/>
      <c r="O728" s="222"/>
      <c r="P728" s="222"/>
      <c r="Q728" s="222"/>
      <c r="R728" s="222"/>
      <c r="S728" s="222"/>
      <c r="T728" s="222"/>
      <c r="U728" s="222"/>
      <c r="V728" s="222"/>
      <c r="W728" s="222"/>
      <c r="X728" s="222"/>
      <c r="Y728" s="222"/>
      <c r="Z728" s="222"/>
    </row>
    <row r="729" ht="12.75" customHeight="1">
      <c r="A729" s="222"/>
      <c r="B729" s="222"/>
      <c r="C729" s="222"/>
      <c r="D729" s="222"/>
      <c r="E729" s="222"/>
      <c r="F729" s="222"/>
      <c r="G729" s="222"/>
      <c r="H729" s="222"/>
      <c r="I729" s="222"/>
      <c r="J729" s="222"/>
      <c r="K729" s="222"/>
      <c r="L729" s="222"/>
      <c r="M729" s="222"/>
      <c r="N729" s="230"/>
      <c r="O729" s="222"/>
      <c r="P729" s="222"/>
      <c r="Q729" s="222"/>
      <c r="R729" s="222"/>
      <c r="S729" s="222"/>
      <c r="T729" s="222"/>
      <c r="U729" s="222"/>
      <c r="V729" s="222"/>
      <c r="W729" s="222"/>
      <c r="X729" s="222"/>
      <c r="Y729" s="222"/>
      <c r="Z729" s="222"/>
    </row>
    <row r="730" ht="12.75" customHeight="1">
      <c r="A730" s="222"/>
      <c r="B730" s="222"/>
      <c r="C730" s="222"/>
      <c r="D730" s="222"/>
      <c r="E730" s="222"/>
      <c r="F730" s="222"/>
      <c r="G730" s="222"/>
      <c r="H730" s="222"/>
      <c r="I730" s="222"/>
      <c r="J730" s="222"/>
      <c r="K730" s="222"/>
      <c r="L730" s="222"/>
      <c r="M730" s="222"/>
      <c r="N730" s="230"/>
      <c r="O730" s="222"/>
      <c r="P730" s="222"/>
      <c r="Q730" s="222"/>
      <c r="R730" s="222"/>
      <c r="S730" s="222"/>
      <c r="T730" s="222"/>
      <c r="U730" s="222"/>
      <c r="V730" s="222"/>
      <c r="W730" s="222"/>
      <c r="X730" s="222"/>
      <c r="Y730" s="222"/>
      <c r="Z730" s="222"/>
    </row>
    <row r="731" ht="12.75" customHeight="1">
      <c r="A731" s="222"/>
      <c r="B731" s="222"/>
      <c r="C731" s="222"/>
      <c r="D731" s="222"/>
      <c r="E731" s="222"/>
      <c r="F731" s="222"/>
      <c r="G731" s="222"/>
      <c r="H731" s="222"/>
      <c r="I731" s="222"/>
      <c r="J731" s="222"/>
      <c r="K731" s="222"/>
      <c r="L731" s="222"/>
      <c r="M731" s="222"/>
      <c r="N731" s="230"/>
      <c r="O731" s="222"/>
      <c r="P731" s="222"/>
      <c r="Q731" s="222"/>
      <c r="R731" s="222"/>
      <c r="S731" s="222"/>
      <c r="T731" s="222"/>
      <c r="U731" s="222"/>
      <c r="V731" s="222"/>
      <c r="W731" s="222"/>
      <c r="X731" s="222"/>
      <c r="Y731" s="222"/>
      <c r="Z731" s="222"/>
    </row>
    <row r="732" ht="12.75" customHeight="1">
      <c r="A732" s="222"/>
      <c r="B732" s="222"/>
      <c r="C732" s="222"/>
      <c r="D732" s="222"/>
      <c r="E732" s="222"/>
      <c r="F732" s="222"/>
      <c r="G732" s="222"/>
      <c r="H732" s="222"/>
      <c r="I732" s="222"/>
      <c r="J732" s="222"/>
      <c r="K732" s="222"/>
      <c r="L732" s="222"/>
      <c r="M732" s="222"/>
      <c r="N732" s="230"/>
      <c r="O732" s="222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  <c r="Z732" s="222"/>
    </row>
    <row r="733" ht="12.75" customHeight="1">
      <c r="A733" s="222"/>
      <c r="B733" s="222"/>
      <c r="C733" s="222"/>
      <c r="D733" s="222"/>
      <c r="E733" s="222"/>
      <c r="F733" s="222"/>
      <c r="G733" s="222"/>
      <c r="H733" s="222"/>
      <c r="I733" s="222"/>
      <c r="J733" s="222"/>
      <c r="K733" s="222"/>
      <c r="L733" s="222"/>
      <c r="M733" s="222"/>
      <c r="N733" s="230"/>
      <c r="O733" s="222"/>
      <c r="P733" s="222"/>
      <c r="Q733" s="222"/>
      <c r="R733" s="222"/>
      <c r="S733" s="222"/>
      <c r="T733" s="222"/>
      <c r="U733" s="222"/>
      <c r="V733" s="222"/>
      <c r="W733" s="222"/>
      <c r="X733" s="222"/>
      <c r="Y733" s="222"/>
      <c r="Z733" s="222"/>
    </row>
    <row r="734" ht="12.75" customHeight="1">
      <c r="A734" s="222"/>
      <c r="B734" s="222"/>
      <c r="C734" s="222"/>
      <c r="D734" s="222"/>
      <c r="E734" s="222"/>
      <c r="F734" s="222"/>
      <c r="G734" s="222"/>
      <c r="H734" s="222"/>
      <c r="I734" s="222"/>
      <c r="J734" s="222"/>
      <c r="K734" s="222"/>
      <c r="L734" s="222"/>
      <c r="M734" s="222"/>
      <c r="N734" s="230"/>
      <c r="O734" s="222"/>
      <c r="P734" s="222"/>
      <c r="Q734" s="222"/>
      <c r="R734" s="222"/>
      <c r="S734" s="222"/>
      <c r="T734" s="222"/>
      <c r="U734" s="222"/>
      <c r="V734" s="222"/>
      <c r="W734" s="222"/>
      <c r="X734" s="222"/>
      <c r="Y734" s="222"/>
      <c r="Z734" s="222"/>
    </row>
    <row r="735" ht="12.75" customHeight="1">
      <c r="A735" s="222"/>
      <c r="B735" s="222"/>
      <c r="C735" s="222"/>
      <c r="D735" s="222"/>
      <c r="E735" s="222"/>
      <c r="F735" s="222"/>
      <c r="G735" s="222"/>
      <c r="H735" s="222"/>
      <c r="I735" s="222"/>
      <c r="J735" s="222"/>
      <c r="K735" s="222"/>
      <c r="L735" s="222"/>
      <c r="M735" s="222"/>
      <c r="N735" s="230"/>
      <c r="O735" s="222"/>
      <c r="P735" s="222"/>
      <c r="Q735" s="222"/>
      <c r="R735" s="222"/>
      <c r="S735" s="222"/>
      <c r="T735" s="222"/>
      <c r="U735" s="222"/>
      <c r="V735" s="222"/>
      <c r="W735" s="222"/>
      <c r="X735" s="222"/>
      <c r="Y735" s="222"/>
      <c r="Z735" s="222"/>
    </row>
    <row r="736" ht="12.75" customHeight="1">
      <c r="A736" s="222"/>
      <c r="B736" s="222"/>
      <c r="C736" s="222"/>
      <c r="D736" s="222"/>
      <c r="E736" s="222"/>
      <c r="F736" s="222"/>
      <c r="G736" s="222"/>
      <c r="H736" s="222"/>
      <c r="I736" s="222"/>
      <c r="J736" s="222"/>
      <c r="K736" s="222"/>
      <c r="L736" s="222"/>
      <c r="M736" s="222"/>
      <c r="N736" s="230"/>
      <c r="O736" s="222"/>
      <c r="P736" s="222"/>
      <c r="Q736" s="222"/>
      <c r="R736" s="222"/>
      <c r="S736" s="222"/>
      <c r="T736" s="222"/>
      <c r="U736" s="222"/>
      <c r="V736" s="222"/>
      <c r="W736" s="222"/>
      <c r="X736" s="222"/>
      <c r="Y736" s="222"/>
      <c r="Z736" s="222"/>
    </row>
    <row r="737" ht="12.75" customHeight="1">
      <c r="A737" s="222"/>
      <c r="B737" s="222"/>
      <c r="C737" s="222"/>
      <c r="D737" s="222"/>
      <c r="E737" s="222"/>
      <c r="F737" s="222"/>
      <c r="G737" s="222"/>
      <c r="H737" s="222"/>
      <c r="I737" s="222"/>
      <c r="J737" s="222"/>
      <c r="K737" s="222"/>
      <c r="L737" s="222"/>
      <c r="M737" s="222"/>
      <c r="N737" s="230"/>
      <c r="O737" s="222"/>
      <c r="P737" s="222"/>
      <c r="Q737" s="222"/>
      <c r="R737" s="222"/>
      <c r="S737" s="222"/>
      <c r="T737" s="222"/>
      <c r="U737" s="222"/>
      <c r="V737" s="222"/>
      <c r="W737" s="222"/>
      <c r="X737" s="222"/>
      <c r="Y737" s="222"/>
      <c r="Z737" s="222"/>
    </row>
    <row r="738" ht="12.75" customHeight="1">
      <c r="A738" s="222"/>
      <c r="B738" s="222"/>
      <c r="C738" s="222"/>
      <c r="D738" s="222"/>
      <c r="E738" s="222"/>
      <c r="F738" s="222"/>
      <c r="G738" s="222"/>
      <c r="H738" s="222"/>
      <c r="I738" s="222"/>
      <c r="J738" s="222"/>
      <c r="K738" s="222"/>
      <c r="L738" s="222"/>
      <c r="M738" s="222"/>
      <c r="N738" s="230"/>
      <c r="O738" s="222"/>
      <c r="P738" s="222"/>
      <c r="Q738" s="222"/>
      <c r="R738" s="222"/>
      <c r="S738" s="222"/>
      <c r="T738" s="222"/>
      <c r="U738" s="222"/>
      <c r="V738" s="222"/>
      <c r="W738" s="222"/>
      <c r="X738" s="222"/>
      <c r="Y738" s="222"/>
      <c r="Z738" s="222"/>
    </row>
    <row r="739" ht="12.75" customHeight="1">
      <c r="A739" s="222"/>
      <c r="B739" s="222"/>
      <c r="C739" s="222"/>
      <c r="D739" s="222"/>
      <c r="E739" s="222"/>
      <c r="F739" s="222"/>
      <c r="G739" s="222"/>
      <c r="H739" s="222"/>
      <c r="I739" s="222"/>
      <c r="J739" s="222"/>
      <c r="K739" s="222"/>
      <c r="L739" s="222"/>
      <c r="M739" s="222"/>
      <c r="N739" s="230"/>
      <c r="O739" s="222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  <c r="Z739" s="222"/>
    </row>
    <row r="740" ht="12.75" customHeight="1">
      <c r="A740" s="222"/>
      <c r="B740" s="222"/>
      <c r="C740" s="222"/>
      <c r="D740" s="222"/>
      <c r="E740" s="222"/>
      <c r="F740" s="222"/>
      <c r="G740" s="222"/>
      <c r="H740" s="222"/>
      <c r="I740" s="222"/>
      <c r="J740" s="222"/>
      <c r="K740" s="222"/>
      <c r="L740" s="222"/>
      <c r="M740" s="222"/>
      <c r="N740" s="230"/>
      <c r="O740" s="222"/>
      <c r="P740" s="222"/>
      <c r="Q740" s="222"/>
      <c r="R740" s="222"/>
      <c r="S740" s="222"/>
      <c r="T740" s="222"/>
      <c r="U740" s="222"/>
      <c r="V740" s="222"/>
      <c r="W740" s="222"/>
      <c r="X740" s="222"/>
      <c r="Y740" s="222"/>
      <c r="Z740" s="222"/>
    </row>
    <row r="741" ht="12.75" customHeight="1">
      <c r="A741" s="222"/>
      <c r="B741" s="222"/>
      <c r="C741" s="222"/>
      <c r="D741" s="222"/>
      <c r="E741" s="222"/>
      <c r="F741" s="222"/>
      <c r="G741" s="222"/>
      <c r="H741" s="222"/>
      <c r="I741" s="222"/>
      <c r="J741" s="222"/>
      <c r="K741" s="222"/>
      <c r="L741" s="222"/>
      <c r="M741" s="222"/>
      <c r="N741" s="230"/>
      <c r="O741" s="222"/>
      <c r="P741" s="222"/>
      <c r="Q741" s="222"/>
      <c r="R741" s="222"/>
      <c r="S741" s="222"/>
      <c r="T741" s="222"/>
      <c r="U741" s="222"/>
      <c r="V741" s="222"/>
      <c r="W741" s="222"/>
      <c r="X741" s="222"/>
      <c r="Y741" s="222"/>
      <c r="Z741" s="222"/>
    </row>
    <row r="742" ht="12.75" customHeight="1">
      <c r="A742" s="222"/>
      <c r="B742" s="222"/>
      <c r="C742" s="222"/>
      <c r="D742" s="222"/>
      <c r="E742" s="222"/>
      <c r="F742" s="222"/>
      <c r="G742" s="222"/>
      <c r="H742" s="222"/>
      <c r="I742" s="222"/>
      <c r="J742" s="222"/>
      <c r="K742" s="222"/>
      <c r="L742" s="222"/>
      <c r="M742" s="222"/>
      <c r="N742" s="230"/>
      <c r="O742" s="222"/>
      <c r="P742" s="222"/>
      <c r="Q742" s="222"/>
      <c r="R742" s="222"/>
      <c r="S742" s="222"/>
      <c r="T742" s="222"/>
      <c r="U742" s="222"/>
      <c r="V742" s="222"/>
      <c r="W742" s="222"/>
      <c r="X742" s="222"/>
      <c r="Y742" s="222"/>
      <c r="Z742" s="222"/>
    </row>
    <row r="743" ht="12.75" customHeight="1">
      <c r="A743" s="222"/>
      <c r="B743" s="222"/>
      <c r="C743" s="222"/>
      <c r="D743" s="222"/>
      <c r="E743" s="222"/>
      <c r="F743" s="222"/>
      <c r="G743" s="222"/>
      <c r="H743" s="222"/>
      <c r="I743" s="222"/>
      <c r="J743" s="222"/>
      <c r="K743" s="222"/>
      <c r="L743" s="222"/>
      <c r="M743" s="222"/>
      <c r="N743" s="230"/>
      <c r="O743" s="222"/>
      <c r="P743" s="222"/>
      <c r="Q743" s="222"/>
      <c r="R743" s="222"/>
      <c r="S743" s="222"/>
      <c r="T743" s="222"/>
      <c r="U743" s="222"/>
      <c r="V743" s="222"/>
      <c r="W743" s="222"/>
      <c r="X743" s="222"/>
      <c r="Y743" s="222"/>
      <c r="Z743" s="222"/>
    </row>
    <row r="744" ht="12.75" customHeight="1">
      <c r="A744" s="222"/>
      <c r="B744" s="222"/>
      <c r="C744" s="222"/>
      <c r="D744" s="222"/>
      <c r="E744" s="222"/>
      <c r="F744" s="222"/>
      <c r="G744" s="222"/>
      <c r="H744" s="222"/>
      <c r="I744" s="222"/>
      <c r="J744" s="222"/>
      <c r="K744" s="222"/>
      <c r="L744" s="222"/>
      <c r="M744" s="222"/>
      <c r="N744" s="230"/>
      <c r="O744" s="222"/>
      <c r="P744" s="222"/>
      <c r="Q744" s="222"/>
      <c r="R744" s="222"/>
      <c r="S744" s="222"/>
      <c r="T744" s="222"/>
      <c r="U744" s="222"/>
      <c r="V744" s="222"/>
      <c r="W744" s="222"/>
      <c r="X744" s="222"/>
      <c r="Y744" s="222"/>
      <c r="Z744" s="222"/>
    </row>
    <row r="745" ht="12.75" customHeight="1">
      <c r="A745" s="222"/>
      <c r="B745" s="222"/>
      <c r="C745" s="222"/>
      <c r="D745" s="222"/>
      <c r="E745" s="222"/>
      <c r="F745" s="222"/>
      <c r="G745" s="222"/>
      <c r="H745" s="222"/>
      <c r="I745" s="222"/>
      <c r="J745" s="222"/>
      <c r="K745" s="222"/>
      <c r="L745" s="222"/>
      <c r="M745" s="222"/>
      <c r="N745" s="230"/>
      <c r="O745" s="222"/>
      <c r="P745" s="222"/>
      <c r="Q745" s="222"/>
      <c r="R745" s="222"/>
      <c r="S745" s="222"/>
      <c r="T745" s="222"/>
      <c r="U745" s="222"/>
      <c r="V745" s="222"/>
      <c r="W745" s="222"/>
      <c r="X745" s="222"/>
      <c r="Y745" s="222"/>
      <c r="Z745" s="222"/>
    </row>
    <row r="746" ht="12.75" customHeight="1">
      <c r="A746" s="222"/>
      <c r="B746" s="222"/>
      <c r="C746" s="222"/>
      <c r="D746" s="222"/>
      <c r="E746" s="222"/>
      <c r="F746" s="222"/>
      <c r="G746" s="222"/>
      <c r="H746" s="222"/>
      <c r="I746" s="222"/>
      <c r="J746" s="222"/>
      <c r="K746" s="222"/>
      <c r="L746" s="222"/>
      <c r="M746" s="222"/>
      <c r="N746" s="230"/>
      <c r="O746" s="222"/>
      <c r="P746" s="222"/>
      <c r="Q746" s="222"/>
      <c r="R746" s="222"/>
      <c r="S746" s="222"/>
      <c r="T746" s="222"/>
      <c r="U746" s="222"/>
      <c r="V746" s="222"/>
      <c r="W746" s="222"/>
      <c r="X746" s="222"/>
      <c r="Y746" s="222"/>
      <c r="Z746" s="222"/>
    </row>
    <row r="747" ht="12.75" customHeight="1">
      <c r="A747" s="222"/>
      <c r="B747" s="222"/>
      <c r="C747" s="222"/>
      <c r="D747" s="222"/>
      <c r="E747" s="222"/>
      <c r="F747" s="222"/>
      <c r="G747" s="222"/>
      <c r="H747" s="222"/>
      <c r="I747" s="222"/>
      <c r="J747" s="222"/>
      <c r="K747" s="222"/>
      <c r="L747" s="222"/>
      <c r="M747" s="222"/>
      <c r="N747" s="230"/>
      <c r="O747" s="222"/>
      <c r="P747" s="222"/>
      <c r="Q747" s="222"/>
      <c r="R747" s="222"/>
      <c r="S747" s="222"/>
      <c r="T747" s="222"/>
      <c r="U747" s="222"/>
      <c r="V747" s="222"/>
      <c r="W747" s="222"/>
      <c r="X747" s="222"/>
      <c r="Y747" s="222"/>
      <c r="Z747" s="222"/>
    </row>
    <row r="748" ht="12.75" customHeight="1">
      <c r="A748" s="222"/>
      <c r="B748" s="222"/>
      <c r="C748" s="222"/>
      <c r="D748" s="222"/>
      <c r="E748" s="222"/>
      <c r="F748" s="222"/>
      <c r="G748" s="222"/>
      <c r="H748" s="222"/>
      <c r="I748" s="222"/>
      <c r="J748" s="222"/>
      <c r="K748" s="222"/>
      <c r="L748" s="222"/>
      <c r="M748" s="222"/>
      <c r="N748" s="230"/>
      <c r="O748" s="222"/>
      <c r="P748" s="222"/>
      <c r="Q748" s="222"/>
      <c r="R748" s="222"/>
      <c r="S748" s="222"/>
      <c r="T748" s="222"/>
      <c r="U748" s="222"/>
      <c r="V748" s="222"/>
      <c r="W748" s="222"/>
      <c r="X748" s="222"/>
      <c r="Y748" s="222"/>
      <c r="Z748" s="222"/>
    </row>
    <row r="749" ht="12.75" customHeight="1">
      <c r="A749" s="222"/>
      <c r="B749" s="222"/>
      <c r="C749" s="222"/>
      <c r="D749" s="222"/>
      <c r="E749" s="222"/>
      <c r="F749" s="222"/>
      <c r="G749" s="222"/>
      <c r="H749" s="222"/>
      <c r="I749" s="222"/>
      <c r="J749" s="222"/>
      <c r="K749" s="222"/>
      <c r="L749" s="222"/>
      <c r="M749" s="222"/>
      <c r="N749" s="230"/>
      <c r="O749" s="222"/>
      <c r="P749" s="222"/>
      <c r="Q749" s="222"/>
      <c r="R749" s="222"/>
      <c r="S749" s="222"/>
      <c r="T749" s="222"/>
      <c r="U749" s="222"/>
      <c r="V749" s="222"/>
      <c r="W749" s="222"/>
      <c r="X749" s="222"/>
      <c r="Y749" s="222"/>
      <c r="Z749" s="222"/>
    </row>
    <row r="750" ht="12.75" customHeight="1">
      <c r="A750" s="222"/>
      <c r="B750" s="222"/>
      <c r="C750" s="222"/>
      <c r="D750" s="222"/>
      <c r="E750" s="222"/>
      <c r="F750" s="222"/>
      <c r="G750" s="222"/>
      <c r="H750" s="222"/>
      <c r="I750" s="222"/>
      <c r="J750" s="222"/>
      <c r="K750" s="222"/>
      <c r="L750" s="222"/>
      <c r="M750" s="222"/>
      <c r="N750" s="230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22"/>
      <c r="Z750" s="222"/>
    </row>
    <row r="751" ht="12.75" customHeight="1">
      <c r="A751" s="222"/>
      <c r="B751" s="222"/>
      <c r="C751" s="222"/>
      <c r="D751" s="222"/>
      <c r="E751" s="222"/>
      <c r="F751" s="222"/>
      <c r="G751" s="222"/>
      <c r="H751" s="222"/>
      <c r="I751" s="222"/>
      <c r="J751" s="222"/>
      <c r="K751" s="222"/>
      <c r="L751" s="222"/>
      <c r="M751" s="222"/>
      <c r="N751" s="230"/>
      <c r="O751" s="222"/>
      <c r="P751" s="222"/>
      <c r="Q751" s="222"/>
      <c r="R751" s="222"/>
      <c r="S751" s="222"/>
      <c r="T751" s="222"/>
      <c r="U751" s="222"/>
      <c r="V751" s="222"/>
      <c r="W751" s="222"/>
      <c r="X751" s="222"/>
      <c r="Y751" s="222"/>
      <c r="Z751" s="222"/>
    </row>
    <row r="752" ht="12.75" customHeight="1">
      <c r="A752" s="222"/>
      <c r="B752" s="222"/>
      <c r="C752" s="222"/>
      <c r="D752" s="222"/>
      <c r="E752" s="222"/>
      <c r="F752" s="222"/>
      <c r="G752" s="222"/>
      <c r="H752" s="222"/>
      <c r="I752" s="222"/>
      <c r="J752" s="222"/>
      <c r="K752" s="222"/>
      <c r="L752" s="222"/>
      <c r="M752" s="222"/>
      <c r="N752" s="230"/>
      <c r="O752" s="222"/>
      <c r="P752" s="222"/>
      <c r="Q752" s="222"/>
      <c r="R752" s="222"/>
      <c r="S752" s="222"/>
      <c r="T752" s="222"/>
      <c r="U752" s="222"/>
      <c r="V752" s="222"/>
      <c r="W752" s="222"/>
      <c r="X752" s="222"/>
      <c r="Y752" s="222"/>
      <c r="Z752" s="222"/>
    </row>
    <row r="753" ht="12.75" customHeight="1">
      <c r="A753" s="222"/>
      <c r="B753" s="222"/>
      <c r="C753" s="222"/>
      <c r="D753" s="222"/>
      <c r="E753" s="222"/>
      <c r="F753" s="222"/>
      <c r="G753" s="222"/>
      <c r="H753" s="222"/>
      <c r="I753" s="222"/>
      <c r="J753" s="222"/>
      <c r="K753" s="222"/>
      <c r="L753" s="222"/>
      <c r="M753" s="222"/>
      <c r="N753" s="230"/>
      <c r="O753" s="222"/>
      <c r="P753" s="222"/>
      <c r="Q753" s="222"/>
      <c r="R753" s="222"/>
      <c r="S753" s="222"/>
      <c r="T753" s="222"/>
      <c r="U753" s="222"/>
      <c r="V753" s="222"/>
      <c r="W753" s="222"/>
      <c r="X753" s="222"/>
      <c r="Y753" s="222"/>
      <c r="Z753" s="222"/>
    </row>
    <row r="754" ht="12.75" customHeight="1">
      <c r="A754" s="222"/>
      <c r="B754" s="222"/>
      <c r="C754" s="222"/>
      <c r="D754" s="222"/>
      <c r="E754" s="222"/>
      <c r="F754" s="222"/>
      <c r="G754" s="222"/>
      <c r="H754" s="222"/>
      <c r="I754" s="222"/>
      <c r="J754" s="222"/>
      <c r="K754" s="222"/>
      <c r="L754" s="222"/>
      <c r="M754" s="222"/>
      <c r="N754" s="230"/>
      <c r="O754" s="222"/>
      <c r="P754" s="222"/>
      <c r="Q754" s="222"/>
      <c r="R754" s="222"/>
      <c r="S754" s="222"/>
      <c r="T754" s="222"/>
      <c r="U754" s="222"/>
      <c r="V754" s="222"/>
      <c r="W754" s="222"/>
      <c r="X754" s="222"/>
      <c r="Y754" s="222"/>
      <c r="Z754" s="222"/>
    </row>
    <row r="755" ht="12.75" customHeight="1">
      <c r="A755" s="222"/>
      <c r="B755" s="222"/>
      <c r="C755" s="222"/>
      <c r="D755" s="222"/>
      <c r="E755" s="222"/>
      <c r="F755" s="222"/>
      <c r="G755" s="222"/>
      <c r="H755" s="222"/>
      <c r="I755" s="222"/>
      <c r="J755" s="222"/>
      <c r="K755" s="222"/>
      <c r="L755" s="222"/>
      <c r="M755" s="222"/>
      <c r="N755" s="230"/>
      <c r="O755" s="222"/>
      <c r="P755" s="222"/>
      <c r="Q755" s="222"/>
      <c r="R755" s="222"/>
      <c r="S755" s="222"/>
      <c r="T755" s="222"/>
      <c r="U755" s="222"/>
      <c r="V755" s="222"/>
      <c r="W755" s="222"/>
      <c r="X755" s="222"/>
      <c r="Y755" s="222"/>
      <c r="Z755" s="222"/>
    </row>
    <row r="756" ht="12.75" customHeight="1">
      <c r="A756" s="222"/>
      <c r="B756" s="222"/>
      <c r="C756" s="222"/>
      <c r="D756" s="222"/>
      <c r="E756" s="222"/>
      <c r="F756" s="222"/>
      <c r="G756" s="222"/>
      <c r="H756" s="222"/>
      <c r="I756" s="222"/>
      <c r="J756" s="222"/>
      <c r="K756" s="222"/>
      <c r="L756" s="222"/>
      <c r="M756" s="222"/>
      <c r="N756" s="230"/>
      <c r="O756" s="222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  <c r="Z756" s="222"/>
    </row>
    <row r="757" ht="12.75" customHeight="1">
      <c r="A757" s="222"/>
      <c r="B757" s="222"/>
      <c r="C757" s="222"/>
      <c r="D757" s="222"/>
      <c r="E757" s="222"/>
      <c r="F757" s="222"/>
      <c r="G757" s="222"/>
      <c r="H757" s="222"/>
      <c r="I757" s="222"/>
      <c r="J757" s="222"/>
      <c r="K757" s="222"/>
      <c r="L757" s="222"/>
      <c r="M757" s="222"/>
      <c r="N757" s="230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  <c r="Z757" s="222"/>
    </row>
    <row r="758" ht="12.75" customHeight="1">
      <c r="A758" s="222"/>
      <c r="B758" s="222"/>
      <c r="C758" s="222"/>
      <c r="D758" s="222"/>
      <c r="E758" s="222"/>
      <c r="F758" s="222"/>
      <c r="G758" s="222"/>
      <c r="H758" s="222"/>
      <c r="I758" s="222"/>
      <c r="J758" s="222"/>
      <c r="K758" s="222"/>
      <c r="L758" s="222"/>
      <c r="M758" s="222"/>
      <c r="N758" s="230"/>
      <c r="O758" s="222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  <c r="Z758" s="222"/>
    </row>
    <row r="759" ht="12.75" customHeight="1">
      <c r="A759" s="222"/>
      <c r="B759" s="222"/>
      <c r="C759" s="222"/>
      <c r="D759" s="222"/>
      <c r="E759" s="222"/>
      <c r="F759" s="222"/>
      <c r="G759" s="222"/>
      <c r="H759" s="222"/>
      <c r="I759" s="222"/>
      <c r="J759" s="222"/>
      <c r="K759" s="222"/>
      <c r="L759" s="222"/>
      <c r="M759" s="222"/>
      <c r="N759" s="230"/>
      <c r="O759" s="222"/>
      <c r="P759" s="222"/>
      <c r="Q759" s="222"/>
      <c r="R759" s="222"/>
      <c r="S759" s="222"/>
      <c r="T759" s="222"/>
      <c r="U759" s="222"/>
      <c r="V759" s="222"/>
      <c r="W759" s="222"/>
      <c r="X759" s="222"/>
      <c r="Y759" s="222"/>
      <c r="Z759" s="222"/>
    </row>
    <row r="760" ht="12.75" customHeight="1">
      <c r="A760" s="222"/>
      <c r="B760" s="222"/>
      <c r="C760" s="222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30"/>
      <c r="O760" s="222"/>
      <c r="P760" s="222"/>
      <c r="Q760" s="222"/>
      <c r="R760" s="222"/>
      <c r="S760" s="222"/>
      <c r="T760" s="222"/>
      <c r="U760" s="222"/>
      <c r="V760" s="222"/>
      <c r="W760" s="222"/>
      <c r="X760" s="222"/>
      <c r="Y760" s="222"/>
      <c r="Z760" s="222"/>
    </row>
    <row r="761" ht="12.75" customHeight="1">
      <c r="A761" s="222"/>
      <c r="B761" s="222"/>
      <c r="C761" s="222"/>
      <c r="D761" s="222"/>
      <c r="E761" s="222"/>
      <c r="F761" s="222"/>
      <c r="G761" s="222"/>
      <c r="H761" s="222"/>
      <c r="I761" s="222"/>
      <c r="J761" s="222"/>
      <c r="K761" s="222"/>
      <c r="L761" s="222"/>
      <c r="M761" s="222"/>
      <c r="N761" s="230"/>
      <c r="O761" s="222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  <c r="Z761" s="222"/>
    </row>
    <row r="762" ht="12.75" customHeight="1">
      <c r="A762" s="222"/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30"/>
      <c r="O762" s="222"/>
      <c r="P762" s="222"/>
      <c r="Q762" s="222"/>
      <c r="R762" s="222"/>
      <c r="S762" s="222"/>
      <c r="T762" s="222"/>
      <c r="U762" s="222"/>
      <c r="V762" s="222"/>
      <c r="W762" s="222"/>
      <c r="X762" s="222"/>
      <c r="Y762" s="222"/>
      <c r="Z762" s="222"/>
    </row>
    <row r="763" ht="12.75" customHeight="1">
      <c r="A763" s="222"/>
      <c r="B763" s="222"/>
      <c r="C763" s="222"/>
      <c r="D763" s="222"/>
      <c r="E763" s="222"/>
      <c r="F763" s="222"/>
      <c r="G763" s="222"/>
      <c r="H763" s="222"/>
      <c r="I763" s="222"/>
      <c r="J763" s="222"/>
      <c r="K763" s="222"/>
      <c r="L763" s="222"/>
      <c r="M763" s="222"/>
      <c r="N763" s="230"/>
      <c r="O763" s="222"/>
      <c r="P763" s="222"/>
      <c r="Q763" s="222"/>
      <c r="R763" s="222"/>
      <c r="S763" s="222"/>
      <c r="T763" s="222"/>
      <c r="U763" s="222"/>
      <c r="V763" s="222"/>
      <c r="W763" s="222"/>
      <c r="X763" s="222"/>
      <c r="Y763" s="222"/>
      <c r="Z763" s="222"/>
    </row>
    <row r="764" ht="12.75" customHeight="1">
      <c r="A764" s="222"/>
      <c r="B764" s="222"/>
      <c r="C764" s="222"/>
      <c r="D764" s="222"/>
      <c r="E764" s="222"/>
      <c r="F764" s="222"/>
      <c r="G764" s="222"/>
      <c r="H764" s="222"/>
      <c r="I764" s="222"/>
      <c r="J764" s="222"/>
      <c r="K764" s="222"/>
      <c r="L764" s="222"/>
      <c r="M764" s="222"/>
      <c r="N764" s="230"/>
      <c r="O764" s="222"/>
      <c r="P764" s="222"/>
      <c r="Q764" s="222"/>
      <c r="R764" s="222"/>
      <c r="S764" s="222"/>
      <c r="T764" s="222"/>
      <c r="U764" s="222"/>
      <c r="V764" s="222"/>
      <c r="W764" s="222"/>
      <c r="X764" s="222"/>
      <c r="Y764" s="222"/>
      <c r="Z764" s="222"/>
    </row>
    <row r="765" ht="12.75" customHeight="1">
      <c r="A765" s="222"/>
      <c r="B765" s="222"/>
      <c r="C765" s="222"/>
      <c r="D765" s="222"/>
      <c r="E765" s="222"/>
      <c r="F765" s="222"/>
      <c r="G765" s="222"/>
      <c r="H765" s="222"/>
      <c r="I765" s="222"/>
      <c r="J765" s="222"/>
      <c r="K765" s="222"/>
      <c r="L765" s="222"/>
      <c r="M765" s="222"/>
      <c r="N765" s="230"/>
      <c r="O765" s="222"/>
      <c r="P765" s="222"/>
      <c r="Q765" s="222"/>
      <c r="R765" s="222"/>
      <c r="S765" s="222"/>
      <c r="T765" s="222"/>
      <c r="U765" s="222"/>
      <c r="V765" s="222"/>
      <c r="W765" s="222"/>
      <c r="X765" s="222"/>
      <c r="Y765" s="222"/>
      <c r="Z765" s="222"/>
    </row>
    <row r="766" ht="12.75" customHeight="1">
      <c r="A766" s="222"/>
      <c r="B766" s="222"/>
      <c r="C766" s="222"/>
      <c r="D766" s="222"/>
      <c r="E766" s="222"/>
      <c r="F766" s="222"/>
      <c r="G766" s="222"/>
      <c r="H766" s="222"/>
      <c r="I766" s="222"/>
      <c r="J766" s="222"/>
      <c r="K766" s="222"/>
      <c r="L766" s="222"/>
      <c r="M766" s="222"/>
      <c r="N766" s="230"/>
      <c r="O766" s="222"/>
      <c r="P766" s="222"/>
      <c r="Q766" s="222"/>
      <c r="R766" s="222"/>
      <c r="S766" s="222"/>
      <c r="T766" s="222"/>
      <c r="U766" s="222"/>
      <c r="V766" s="222"/>
      <c r="W766" s="222"/>
      <c r="X766" s="222"/>
      <c r="Y766" s="222"/>
      <c r="Z766" s="222"/>
    </row>
    <row r="767" ht="12.75" customHeight="1">
      <c r="A767" s="222"/>
      <c r="B767" s="222"/>
      <c r="C767" s="222"/>
      <c r="D767" s="222"/>
      <c r="E767" s="222"/>
      <c r="F767" s="222"/>
      <c r="G767" s="222"/>
      <c r="H767" s="222"/>
      <c r="I767" s="222"/>
      <c r="J767" s="222"/>
      <c r="K767" s="222"/>
      <c r="L767" s="222"/>
      <c r="M767" s="222"/>
      <c r="N767" s="230"/>
      <c r="O767" s="222"/>
      <c r="P767" s="222"/>
      <c r="Q767" s="222"/>
      <c r="R767" s="222"/>
      <c r="S767" s="222"/>
      <c r="T767" s="222"/>
      <c r="U767" s="222"/>
      <c r="V767" s="222"/>
      <c r="W767" s="222"/>
      <c r="X767" s="222"/>
      <c r="Y767" s="222"/>
      <c r="Z767" s="222"/>
    </row>
    <row r="768" ht="12.75" customHeight="1">
      <c r="A768" s="222"/>
      <c r="B768" s="222"/>
      <c r="C768" s="222"/>
      <c r="D768" s="222"/>
      <c r="E768" s="222"/>
      <c r="F768" s="222"/>
      <c r="G768" s="222"/>
      <c r="H768" s="222"/>
      <c r="I768" s="222"/>
      <c r="J768" s="222"/>
      <c r="K768" s="222"/>
      <c r="L768" s="222"/>
      <c r="M768" s="222"/>
      <c r="N768" s="230"/>
      <c r="O768" s="222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  <c r="Z768" s="222"/>
    </row>
    <row r="769" ht="12.75" customHeight="1">
      <c r="A769" s="222"/>
      <c r="B769" s="222"/>
      <c r="C769" s="222"/>
      <c r="D769" s="222"/>
      <c r="E769" s="222"/>
      <c r="F769" s="222"/>
      <c r="G769" s="222"/>
      <c r="H769" s="222"/>
      <c r="I769" s="222"/>
      <c r="J769" s="222"/>
      <c r="K769" s="222"/>
      <c r="L769" s="222"/>
      <c r="M769" s="222"/>
      <c r="N769" s="230"/>
      <c r="O769" s="222"/>
      <c r="P769" s="222"/>
      <c r="Q769" s="222"/>
      <c r="R769" s="222"/>
      <c r="S769" s="222"/>
      <c r="T769" s="222"/>
      <c r="U769" s="222"/>
      <c r="V769" s="222"/>
      <c r="W769" s="222"/>
      <c r="X769" s="222"/>
      <c r="Y769" s="222"/>
      <c r="Z769" s="222"/>
    </row>
    <row r="770" ht="12.75" customHeight="1">
      <c r="A770" s="222"/>
      <c r="B770" s="222"/>
      <c r="C770" s="222"/>
      <c r="D770" s="222"/>
      <c r="E770" s="222"/>
      <c r="F770" s="222"/>
      <c r="G770" s="222"/>
      <c r="H770" s="222"/>
      <c r="I770" s="222"/>
      <c r="J770" s="222"/>
      <c r="K770" s="222"/>
      <c r="L770" s="222"/>
      <c r="M770" s="222"/>
      <c r="N770" s="230"/>
      <c r="O770" s="222"/>
      <c r="P770" s="222"/>
      <c r="Q770" s="222"/>
      <c r="R770" s="222"/>
      <c r="S770" s="222"/>
      <c r="T770" s="222"/>
      <c r="U770" s="222"/>
      <c r="V770" s="222"/>
      <c r="W770" s="222"/>
      <c r="X770" s="222"/>
      <c r="Y770" s="222"/>
      <c r="Z770" s="222"/>
    </row>
    <row r="771" ht="12.75" customHeight="1">
      <c r="A771" s="222"/>
      <c r="B771" s="222"/>
      <c r="C771" s="222"/>
      <c r="D771" s="222"/>
      <c r="E771" s="222"/>
      <c r="F771" s="222"/>
      <c r="G771" s="222"/>
      <c r="H771" s="222"/>
      <c r="I771" s="222"/>
      <c r="J771" s="222"/>
      <c r="K771" s="222"/>
      <c r="L771" s="222"/>
      <c r="M771" s="222"/>
      <c r="N771" s="230"/>
      <c r="O771" s="222"/>
      <c r="P771" s="222"/>
      <c r="Q771" s="222"/>
      <c r="R771" s="222"/>
      <c r="S771" s="222"/>
      <c r="T771" s="222"/>
      <c r="U771" s="222"/>
      <c r="V771" s="222"/>
      <c r="W771" s="222"/>
      <c r="X771" s="222"/>
      <c r="Y771" s="222"/>
      <c r="Z771" s="222"/>
    </row>
    <row r="772" ht="12.75" customHeight="1">
      <c r="A772" s="222"/>
      <c r="B772" s="222"/>
      <c r="C772" s="222"/>
      <c r="D772" s="222"/>
      <c r="E772" s="222"/>
      <c r="F772" s="222"/>
      <c r="G772" s="222"/>
      <c r="H772" s="222"/>
      <c r="I772" s="222"/>
      <c r="J772" s="222"/>
      <c r="K772" s="222"/>
      <c r="L772" s="222"/>
      <c r="M772" s="222"/>
      <c r="N772" s="230"/>
      <c r="O772" s="222"/>
      <c r="P772" s="222"/>
      <c r="Q772" s="222"/>
      <c r="R772" s="222"/>
      <c r="S772" s="222"/>
      <c r="T772" s="222"/>
      <c r="U772" s="222"/>
      <c r="V772" s="222"/>
      <c r="W772" s="222"/>
      <c r="X772" s="222"/>
      <c r="Y772" s="222"/>
      <c r="Z772" s="222"/>
    </row>
    <row r="773" ht="12.75" customHeight="1">
      <c r="A773" s="222"/>
      <c r="B773" s="222"/>
      <c r="C773" s="222"/>
      <c r="D773" s="222"/>
      <c r="E773" s="222"/>
      <c r="F773" s="222"/>
      <c r="G773" s="222"/>
      <c r="H773" s="222"/>
      <c r="I773" s="222"/>
      <c r="J773" s="222"/>
      <c r="K773" s="222"/>
      <c r="L773" s="222"/>
      <c r="M773" s="222"/>
      <c r="N773" s="230"/>
      <c r="O773" s="222"/>
      <c r="P773" s="222"/>
      <c r="Q773" s="222"/>
      <c r="R773" s="222"/>
      <c r="S773" s="222"/>
      <c r="T773" s="222"/>
      <c r="U773" s="222"/>
      <c r="V773" s="222"/>
      <c r="W773" s="222"/>
      <c r="X773" s="222"/>
      <c r="Y773" s="222"/>
      <c r="Z773" s="222"/>
    </row>
    <row r="774" ht="12.75" customHeight="1">
      <c r="A774" s="222"/>
      <c r="B774" s="222"/>
      <c r="C774" s="222"/>
      <c r="D774" s="222"/>
      <c r="E774" s="222"/>
      <c r="F774" s="222"/>
      <c r="G774" s="222"/>
      <c r="H774" s="222"/>
      <c r="I774" s="222"/>
      <c r="J774" s="222"/>
      <c r="K774" s="222"/>
      <c r="L774" s="222"/>
      <c r="M774" s="222"/>
      <c r="N774" s="230"/>
      <c r="O774" s="222"/>
      <c r="P774" s="222"/>
      <c r="Q774" s="222"/>
      <c r="R774" s="222"/>
      <c r="S774" s="222"/>
      <c r="T774" s="222"/>
      <c r="U774" s="222"/>
      <c r="V774" s="222"/>
      <c r="W774" s="222"/>
      <c r="X774" s="222"/>
      <c r="Y774" s="222"/>
      <c r="Z774" s="222"/>
    </row>
    <row r="775" ht="12.75" customHeight="1">
      <c r="A775" s="222"/>
      <c r="B775" s="222"/>
      <c r="C775" s="222"/>
      <c r="D775" s="222"/>
      <c r="E775" s="222"/>
      <c r="F775" s="222"/>
      <c r="G775" s="222"/>
      <c r="H775" s="222"/>
      <c r="I775" s="222"/>
      <c r="J775" s="222"/>
      <c r="K775" s="222"/>
      <c r="L775" s="222"/>
      <c r="M775" s="222"/>
      <c r="N775" s="230"/>
      <c r="O775" s="222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  <c r="Z775" s="222"/>
    </row>
    <row r="776" ht="12.75" customHeight="1">
      <c r="A776" s="222"/>
      <c r="B776" s="222"/>
      <c r="C776" s="222"/>
      <c r="D776" s="222"/>
      <c r="E776" s="222"/>
      <c r="F776" s="222"/>
      <c r="G776" s="222"/>
      <c r="H776" s="222"/>
      <c r="I776" s="222"/>
      <c r="J776" s="222"/>
      <c r="K776" s="222"/>
      <c r="L776" s="222"/>
      <c r="M776" s="222"/>
      <c r="N776" s="230"/>
      <c r="O776" s="222"/>
      <c r="P776" s="222"/>
      <c r="Q776" s="222"/>
      <c r="R776" s="222"/>
      <c r="S776" s="222"/>
      <c r="T776" s="222"/>
      <c r="U776" s="222"/>
      <c r="V776" s="222"/>
      <c r="W776" s="222"/>
      <c r="X776" s="222"/>
      <c r="Y776" s="222"/>
      <c r="Z776" s="222"/>
    </row>
    <row r="777" ht="12.75" customHeight="1">
      <c r="A777" s="222"/>
      <c r="B777" s="222"/>
      <c r="C777" s="222"/>
      <c r="D777" s="222"/>
      <c r="E777" s="222"/>
      <c r="F777" s="222"/>
      <c r="G777" s="222"/>
      <c r="H777" s="222"/>
      <c r="I777" s="222"/>
      <c r="J777" s="222"/>
      <c r="K777" s="222"/>
      <c r="L777" s="222"/>
      <c r="M777" s="222"/>
      <c r="N777" s="230"/>
      <c r="O777" s="222"/>
      <c r="P777" s="222"/>
      <c r="Q777" s="222"/>
      <c r="R777" s="222"/>
      <c r="S777" s="222"/>
      <c r="T777" s="222"/>
      <c r="U777" s="222"/>
      <c r="V777" s="222"/>
      <c r="W777" s="222"/>
      <c r="X777" s="222"/>
      <c r="Y777" s="222"/>
      <c r="Z777" s="222"/>
    </row>
    <row r="778" ht="12.75" customHeight="1">
      <c r="A778" s="222"/>
      <c r="B778" s="222"/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30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</row>
    <row r="779" ht="12.75" customHeight="1">
      <c r="A779" s="222"/>
      <c r="B779" s="222"/>
      <c r="C779" s="222"/>
      <c r="D779" s="222"/>
      <c r="E779" s="222"/>
      <c r="F779" s="222"/>
      <c r="G779" s="222"/>
      <c r="H779" s="222"/>
      <c r="I779" s="222"/>
      <c r="J779" s="222"/>
      <c r="K779" s="222"/>
      <c r="L779" s="222"/>
      <c r="M779" s="222"/>
      <c r="N779" s="230"/>
      <c r="O779" s="222"/>
      <c r="P779" s="222"/>
      <c r="Q779" s="222"/>
      <c r="R779" s="222"/>
      <c r="S779" s="222"/>
      <c r="T779" s="222"/>
      <c r="U779" s="222"/>
      <c r="V779" s="222"/>
      <c r="W779" s="222"/>
      <c r="X779" s="222"/>
      <c r="Y779" s="222"/>
      <c r="Z779" s="222"/>
    </row>
    <row r="780" ht="12.75" customHeight="1">
      <c r="A780" s="222"/>
      <c r="B780" s="222"/>
      <c r="C780" s="222"/>
      <c r="D780" s="222"/>
      <c r="E780" s="222"/>
      <c r="F780" s="222"/>
      <c r="G780" s="222"/>
      <c r="H780" s="222"/>
      <c r="I780" s="222"/>
      <c r="J780" s="222"/>
      <c r="K780" s="222"/>
      <c r="L780" s="222"/>
      <c r="M780" s="222"/>
      <c r="N780" s="230"/>
      <c r="O780" s="222"/>
      <c r="P780" s="222"/>
      <c r="Q780" s="222"/>
      <c r="R780" s="222"/>
      <c r="S780" s="222"/>
      <c r="T780" s="222"/>
      <c r="U780" s="222"/>
      <c r="V780" s="222"/>
      <c r="W780" s="222"/>
      <c r="X780" s="222"/>
      <c r="Y780" s="222"/>
      <c r="Z780" s="222"/>
    </row>
    <row r="781" ht="12.75" customHeight="1">
      <c r="A781" s="222"/>
      <c r="B781" s="222"/>
      <c r="C781" s="222"/>
      <c r="D781" s="222"/>
      <c r="E781" s="222"/>
      <c r="F781" s="222"/>
      <c r="G781" s="222"/>
      <c r="H781" s="222"/>
      <c r="I781" s="222"/>
      <c r="J781" s="222"/>
      <c r="K781" s="222"/>
      <c r="L781" s="222"/>
      <c r="M781" s="222"/>
      <c r="N781" s="230"/>
      <c r="O781" s="222"/>
      <c r="P781" s="222"/>
      <c r="Q781" s="222"/>
      <c r="R781" s="222"/>
      <c r="S781" s="222"/>
      <c r="T781" s="222"/>
      <c r="U781" s="222"/>
      <c r="V781" s="222"/>
      <c r="W781" s="222"/>
      <c r="X781" s="222"/>
      <c r="Y781" s="222"/>
      <c r="Z781" s="222"/>
    </row>
    <row r="782" ht="12.75" customHeight="1">
      <c r="A782" s="222"/>
      <c r="B782" s="222"/>
      <c r="C782" s="222"/>
      <c r="D782" s="222"/>
      <c r="E782" s="222"/>
      <c r="F782" s="222"/>
      <c r="G782" s="222"/>
      <c r="H782" s="222"/>
      <c r="I782" s="222"/>
      <c r="J782" s="222"/>
      <c r="K782" s="222"/>
      <c r="L782" s="222"/>
      <c r="M782" s="222"/>
      <c r="N782" s="230"/>
      <c r="O782" s="222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  <c r="Z782" s="222"/>
    </row>
    <row r="783" ht="12.75" customHeight="1">
      <c r="A783" s="222"/>
      <c r="B783" s="222"/>
      <c r="C783" s="222"/>
      <c r="D783" s="222"/>
      <c r="E783" s="222"/>
      <c r="F783" s="222"/>
      <c r="G783" s="222"/>
      <c r="H783" s="222"/>
      <c r="I783" s="222"/>
      <c r="J783" s="222"/>
      <c r="K783" s="222"/>
      <c r="L783" s="222"/>
      <c r="M783" s="222"/>
      <c r="N783" s="230"/>
      <c r="O783" s="222"/>
      <c r="P783" s="222"/>
      <c r="Q783" s="222"/>
      <c r="R783" s="222"/>
      <c r="S783" s="222"/>
      <c r="T783" s="222"/>
      <c r="U783" s="222"/>
      <c r="V783" s="222"/>
      <c r="W783" s="222"/>
      <c r="X783" s="222"/>
      <c r="Y783" s="222"/>
      <c r="Z783" s="222"/>
    </row>
    <row r="784" ht="12.75" customHeight="1">
      <c r="A784" s="222"/>
      <c r="B784" s="222"/>
      <c r="C784" s="222"/>
      <c r="D784" s="222"/>
      <c r="E784" s="222"/>
      <c r="F784" s="222"/>
      <c r="G784" s="222"/>
      <c r="H784" s="222"/>
      <c r="I784" s="222"/>
      <c r="J784" s="222"/>
      <c r="K784" s="222"/>
      <c r="L784" s="222"/>
      <c r="M784" s="222"/>
      <c r="N784" s="230"/>
      <c r="O784" s="222"/>
      <c r="P784" s="222"/>
      <c r="Q784" s="222"/>
      <c r="R784" s="222"/>
      <c r="S784" s="222"/>
      <c r="T784" s="222"/>
      <c r="U784" s="222"/>
      <c r="V784" s="222"/>
      <c r="W784" s="222"/>
      <c r="X784" s="222"/>
      <c r="Y784" s="222"/>
      <c r="Z784" s="222"/>
    </row>
    <row r="785" ht="12.75" customHeight="1">
      <c r="A785" s="222"/>
      <c r="B785" s="222"/>
      <c r="C785" s="222"/>
      <c r="D785" s="222"/>
      <c r="E785" s="222"/>
      <c r="F785" s="222"/>
      <c r="G785" s="222"/>
      <c r="H785" s="222"/>
      <c r="I785" s="222"/>
      <c r="J785" s="222"/>
      <c r="K785" s="222"/>
      <c r="L785" s="222"/>
      <c r="M785" s="222"/>
      <c r="N785" s="230"/>
      <c r="O785" s="222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  <c r="Z785" s="222"/>
    </row>
    <row r="786" ht="12.75" customHeight="1">
      <c r="A786" s="222"/>
      <c r="B786" s="222"/>
      <c r="C786" s="222"/>
      <c r="D786" s="222"/>
      <c r="E786" s="222"/>
      <c r="F786" s="222"/>
      <c r="G786" s="222"/>
      <c r="H786" s="222"/>
      <c r="I786" s="222"/>
      <c r="J786" s="222"/>
      <c r="K786" s="222"/>
      <c r="L786" s="222"/>
      <c r="M786" s="222"/>
      <c r="N786" s="230"/>
      <c r="O786" s="222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  <c r="Z786" s="222"/>
    </row>
    <row r="787" ht="12.75" customHeight="1">
      <c r="A787" s="222"/>
      <c r="B787" s="222"/>
      <c r="C787" s="222"/>
      <c r="D787" s="222"/>
      <c r="E787" s="222"/>
      <c r="F787" s="222"/>
      <c r="G787" s="222"/>
      <c r="H787" s="222"/>
      <c r="I787" s="222"/>
      <c r="J787" s="222"/>
      <c r="K787" s="222"/>
      <c r="L787" s="222"/>
      <c r="M787" s="222"/>
      <c r="N787" s="230"/>
      <c r="O787" s="222"/>
      <c r="P787" s="222"/>
      <c r="Q787" s="222"/>
      <c r="R787" s="222"/>
      <c r="S787" s="222"/>
      <c r="T787" s="222"/>
      <c r="U787" s="222"/>
      <c r="V787" s="222"/>
      <c r="W787" s="222"/>
      <c r="X787" s="222"/>
      <c r="Y787" s="222"/>
      <c r="Z787" s="222"/>
    </row>
    <row r="788" ht="12.75" customHeight="1">
      <c r="A788" s="222"/>
      <c r="B788" s="222"/>
      <c r="C788" s="222"/>
      <c r="D788" s="222"/>
      <c r="E788" s="222"/>
      <c r="F788" s="222"/>
      <c r="G788" s="222"/>
      <c r="H788" s="222"/>
      <c r="I788" s="222"/>
      <c r="J788" s="222"/>
      <c r="K788" s="222"/>
      <c r="L788" s="222"/>
      <c r="M788" s="222"/>
      <c r="N788" s="230"/>
      <c r="O788" s="222"/>
      <c r="P788" s="222"/>
      <c r="Q788" s="222"/>
      <c r="R788" s="222"/>
      <c r="S788" s="222"/>
      <c r="T788" s="222"/>
      <c r="U788" s="222"/>
      <c r="V788" s="222"/>
      <c r="W788" s="222"/>
      <c r="X788" s="222"/>
      <c r="Y788" s="222"/>
      <c r="Z788" s="222"/>
    </row>
    <row r="789" ht="12.75" customHeight="1">
      <c r="A789" s="222"/>
      <c r="B789" s="222"/>
      <c r="C789" s="222"/>
      <c r="D789" s="222"/>
      <c r="E789" s="222"/>
      <c r="F789" s="222"/>
      <c r="G789" s="222"/>
      <c r="H789" s="222"/>
      <c r="I789" s="222"/>
      <c r="J789" s="222"/>
      <c r="K789" s="222"/>
      <c r="L789" s="222"/>
      <c r="M789" s="222"/>
      <c r="N789" s="230"/>
      <c r="O789" s="222"/>
      <c r="P789" s="222"/>
      <c r="Q789" s="222"/>
      <c r="R789" s="222"/>
      <c r="S789" s="222"/>
      <c r="T789" s="222"/>
      <c r="U789" s="222"/>
      <c r="V789" s="222"/>
      <c r="W789" s="222"/>
      <c r="X789" s="222"/>
      <c r="Y789" s="222"/>
      <c r="Z789" s="222"/>
    </row>
    <row r="790" ht="12.75" customHeight="1">
      <c r="A790" s="222"/>
      <c r="B790" s="222"/>
      <c r="C790" s="222"/>
      <c r="D790" s="222"/>
      <c r="E790" s="222"/>
      <c r="F790" s="222"/>
      <c r="G790" s="222"/>
      <c r="H790" s="222"/>
      <c r="I790" s="222"/>
      <c r="J790" s="222"/>
      <c r="K790" s="222"/>
      <c r="L790" s="222"/>
      <c r="M790" s="222"/>
      <c r="N790" s="230"/>
      <c r="O790" s="222"/>
      <c r="P790" s="222"/>
      <c r="Q790" s="222"/>
      <c r="R790" s="222"/>
      <c r="S790" s="222"/>
      <c r="T790" s="222"/>
      <c r="U790" s="222"/>
      <c r="V790" s="222"/>
      <c r="W790" s="222"/>
      <c r="X790" s="222"/>
      <c r="Y790" s="222"/>
      <c r="Z790" s="222"/>
    </row>
    <row r="791" ht="12.75" customHeight="1">
      <c r="A791" s="222"/>
      <c r="B791" s="222"/>
      <c r="C791" s="222"/>
      <c r="D791" s="222"/>
      <c r="E791" s="222"/>
      <c r="F791" s="222"/>
      <c r="G791" s="222"/>
      <c r="H791" s="222"/>
      <c r="I791" s="222"/>
      <c r="J791" s="222"/>
      <c r="K791" s="222"/>
      <c r="L791" s="222"/>
      <c r="M791" s="222"/>
      <c r="N791" s="230"/>
      <c r="O791" s="222"/>
      <c r="P791" s="222"/>
      <c r="Q791" s="222"/>
      <c r="R791" s="222"/>
      <c r="S791" s="222"/>
      <c r="T791" s="222"/>
      <c r="U791" s="222"/>
      <c r="V791" s="222"/>
      <c r="W791" s="222"/>
      <c r="X791" s="222"/>
      <c r="Y791" s="222"/>
      <c r="Z791" s="222"/>
    </row>
    <row r="792" ht="12.75" customHeight="1">
      <c r="A792" s="222"/>
      <c r="B792" s="222"/>
      <c r="C792" s="222"/>
      <c r="D792" s="222"/>
      <c r="E792" s="222"/>
      <c r="F792" s="222"/>
      <c r="G792" s="222"/>
      <c r="H792" s="222"/>
      <c r="I792" s="222"/>
      <c r="J792" s="222"/>
      <c r="K792" s="222"/>
      <c r="L792" s="222"/>
      <c r="M792" s="222"/>
      <c r="N792" s="230"/>
      <c r="O792" s="222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  <c r="Z792" s="222"/>
    </row>
    <row r="793" ht="12.75" customHeight="1">
      <c r="A793" s="222"/>
      <c r="B793" s="222"/>
      <c r="C793" s="222"/>
      <c r="D793" s="222"/>
      <c r="E793" s="222"/>
      <c r="F793" s="222"/>
      <c r="G793" s="222"/>
      <c r="H793" s="222"/>
      <c r="I793" s="222"/>
      <c r="J793" s="222"/>
      <c r="K793" s="222"/>
      <c r="L793" s="222"/>
      <c r="M793" s="222"/>
      <c r="N793" s="230"/>
      <c r="O793" s="222"/>
      <c r="P793" s="222"/>
      <c r="Q793" s="222"/>
      <c r="R793" s="222"/>
      <c r="S793" s="222"/>
      <c r="T793" s="222"/>
      <c r="U793" s="222"/>
      <c r="V793" s="222"/>
      <c r="W793" s="222"/>
      <c r="X793" s="222"/>
      <c r="Y793" s="222"/>
      <c r="Z793" s="222"/>
    </row>
    <row r="794" ht="12.75" customHeight="1">
      <c r="A794" s="222"/>
      <c r="B794" s="222"/>
      <c r="C794" s="222"/>
      <c r="D794" s="222"/>
      <c r="E794" s="222"/>
      <c r="F794" s="222"/>
      <c r="G794" s="222"/>
      <c r="H794" s="222"/>
      <c r="I794" s="222"/>
      <c r="J794" s="222"/>
      <c r="K794" s="222"/>
      <c r="L794" s="222"/>
      <c r="M794" s="222"/>
      <c r="N794" s="230"/>
      <c r="O794" s="222"/>
      <c r="P794" s="222"/>
      <c r="Q794" s="222"/>
      <c r="R794" s="222"/>
      <c r="S794" s="222"/>
      <c r="T794" s="222"/>
      <c r="U794" s="222"/>
      <c r="V794" s="222"/>
      <c r="W794" s="222"/>
      <c r="X794" s="222"/>
      <c r="Y794" s="222"/>
      <c r="Z794" s="222"/>
    </row>
    <row r="795" ht="12.75" customHeight="1">
      <c r="A795" s="222"/>
      <c r="B795" s="222"/>
      <c r="C795" s="222"/>
      <c r="D795" s="222"/>
      <c r="E795" s="222"/>
      <c r="F795" s="222"/>
      <c r="G795" s="222"/>
      <c r="H795" s="222"/>
      <c r="I795" s="222"/>
      <c r="J795" s="222"/>
      <c r="K795" s="222"/>
      <c r="L795" s="222"/>
      <c r="M795" s="222"/>
      <c r="N795" s="230"/>
      <c r="O795" s="222"/>
      <c r="P795" s="222"/>
      <c r="Q795" s="222"/>
      <c r="R795" s="222"/>
      <c r="S795" s="222"/>
      <c r="T795" s="222"/>
      <c r="U795" s="222"/>
      <c r="V795" s="222"/>
      <c r="W795" s="222"/>
      <c r="X795" s="222"/>
      <c r="Y795" s="222"/>
      <c r="Z795" s="222"/>
    </row>
    <row r="796" ht="12.75" customHeight="1">
      <c r="A796" s="222"/>
      <c r="B796" s="222"/>
      <c r="C796" s="222"/>
      <c r="D796" s="222"/>
      <c r="E796" s="222"/>
      <c r="F796" s="222"/>
      <c r="G796" s="222"/>
      <c r="H796" s="222"/>
      <c r="I796" s="222"/>
      <c r="J796" s="222"/>
      <c r="K796" s="222"/>
      <c r="L796" s="222"/>
      <c r="M796" s="222"/>
      <c r="N796" s="230"/>
      <c r="O796" s="222"/>
      <c r="P796" s="222"/>
      <c r="Q796" s="222"/>
      <c r="R796" s="222"/>
      <c r="S796" s="222"/>
      <c r="T796" s="222"/>
      <c r="U796" s="222"/>
      <c r="V796" s="222"/>
      <c r="W796" s="222"/>
      <c r="X796" s="222"/>
      <c r="Y796" s="222"/>
      <c r="Z796" s="222"/>
    </row>
    <row r="797" ht="12.75" customHeight="1">
      <c r="A797" s="222"/>
      <c r="B797" s="222"/>
      <c r="C797" s="222"/>
      <c r="D797" s="222"/>
      <c r="E797" s="222"/>
      <c r="F797" s="222"/>
      <c r="G797" s="222"/>
      <c r="H797" s="222"/>
      <c r="I797" s="222"/>
      <c r="J797" s="222"/>
      <c r="K797" s="222"/>
      <c r="L797" s="222"/>
      <c r="M797" s="222"/>
      <c r="N797" s="230"/>
      <c r="O797" s="222"/>
      <c r="P797" s="222"/>
      <c r="Q797" s="222"/>
      <c r="R797" s="222"/>
      <c r="S797" s="222"/>
      <c r="T797" s="222"/>
      <c r="U797" s="222"/>
      <c r="V797" s="222"/>
      <c r="W797" s="222"/>
      <c r="X797" s="222"/>
      <c r="Y797" s="222"/>
      <c r="Z797" s="222"/>
    </row>
    <row r="798" ht="12.75" customHeight="1">
      <c r="A798" s="222"/>
      <c r="B798" s="222"/>
      <c r="C798" s="222"/>
      <c r="D798" s="222"/>
      <c r="E798" s="222"/>
      <c r="F798" s="222"/>
      <c r="G798" s="222"/>
      <c r="H798" s="222"/>
      <c r="I798" s="222"/>
      <c r="J798" s="222"/>
      <c r="K798" s="222"/>
      <c r="L798" s="222"/>
      <c r="M798" s="222"/>
      <c r="N798" s="230"/>
      <c r="O798" s="222"/>
      <c r="P798" s="222"/>
      <c r="Q798" s="222"/>
      <c r="R798" s="222"/>
      <c r="S798" s="222"/>
      <c r="T798" s="222"/>
      <c r="U798" s="222"/>
      <c r="V798" s="222"/>
      <c r="W798" s="222"/>
      <c r="X798" s="222"/>
      <c r="Y798" s="222"/>
      <c r="Z798" s="222"/>
    </row>
    <row r="799" ht="12.75" customHeight="1">
      <c r="A799" s="222"/>
      <c r="B799" s="222"/>
      <c r="C799" s="222"/>
      <c r="D799" s="222"/>
      <c r="E799" s="222"/>
      <c r="F799" s="222"/>
      <c r="G799" s="222"/>
      <c r="H799" s="222"/>
      <c r="I799" s="222"/>
      <c r="J799" s="222"/>
      <c r="K799" s="222"/>
      <c r="L799" s="222"/>
      <c r="M799" s="222"/>
      <c r="N799" s="230"/>
      <c r="O799" s="222"/>
      <c r="P799" s="222"/>
      <c r="Q799" s="222"/>
      <c r="R799" s="222"/>
      <c r="S799" s="222"/>
      <c r="T799" s="222"/>
      <c r="U799" s="222"/>
      <c r="V799" s="222"/>
      <c r="W799" s="222"/>
      <c r="X799" s="222"/>
      <c r="Y799" s="222"/>
      <c r="Z799" s="222"/>
    </row>
    <row r="800" ht="12.75" customHeight="1">
      <c r="A800" s="222"/>
      <c r="B800" s="222"/>
      <c r="C800" s="222"/>
      <c r="D800" s="222"/>
      <c r="E800" s="222"/>
      <c r="F800" s="222"/>
      <c r="G800" s="222"/>
      <c r="H800" s="222"/>
      <c r="I800" s="222"/>
      <c r="J800" s="222"/>
      <c r="K800" s="222"/>
      <c r="L800" s="222"/>
      <c r="M800" s="222"/>
      <c r="N800" s="230"/>
      <c r="O800" s="222"/>
      <c r="P800" s="222"/>
      <c r="Q800" s="222"/>
      <c r="R800" s="222"/>
      <c r="S800" s="222"/>
      <c r="T800" s="222"/>
      <c r="U800" s="222"/>
      <c r="V800" s="222"/>
      <c r="W800" s="222"/>
      <c r="X800" s="222"/>
      <c r="Y800" s="222"/>
      <c r="Z800" s="222"/>
    </row>
    <row r="801" ht="12.75" customHeight="1">
      <c r="A801" s="222"/>
      <c r="B801" s="222"/>
      <c r="C801" s="222"/>
      <c r="D801" s="222"/>
      <c r="E801" s="222"/>
      <c r="F801" s="222"/>
      <c r="G801" s="222"/>
      <c r="H801" s="222"/>
      <c r="I801" s="222"/>
      <c r="J801" s="222"/>
      <c r="K801" s="222"/>
      <c r="L801" s="222"/>
      <c r="M801" s="222"/>
      <c r="N801" s="230"/>
      <c r="O801" s="222"/>
      <c r="P801" s="222"/>
      <c r="Q801" s="222"/>
      <c r="R801" s="222"/>
      <c r="S801" s="222"/>
      <c r="T801" s="222"/>
      <c r="U801" s="222"/>
      <c r="V801" s="222"/>
      <c r="W801" s="222"/>
      <c r="X801" s="222"/>
      <c r="Y801" s="222"/>
      <c r="Z801" s="222"/>
    </row>
    <row r="802" ht="12.75" customHeight="1">
      <c r="A802" s="222"/>
      <c r="B802" s="222"/>
      <c r="C802" s="222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30"/>
      <c r="O802" s="222"/>
      <c r="P802" s="222"/>
      <c r="Q802" s="222"/>
      <c r="R802" s="222"/>
      <c r="S802" s="222"/>
      <c r="T802" s="222"/>
      <c r="U802" s="222"/>
      <c r="V802" s="222"/>
      <c r="W802" s="222"/>
      <c r="X802" s="222"/>
      <c r="Y802" s="222"/>
      <c r="Z802" s="222"/>
    </row>
    <row r="803" ht="12.75" customHeight="1">
      <c r="A803" s="222"/>
      <c r="B803" s="222"/>
      <c r="C803" s="222"/>
      <c r="D803" s="222"/>
      <c r="E803" s="222"/>
      <c r="F803" s="222"/>
      <c r="G803" s="222"/>
      <c r="H803" s="222"/>
      <c r="I803" s="222"/>
      <c r="J803" s="222"/>
      <c r="K803" s="222"/>
      <c r="L803" s="222"/>
      <c r="M803" s="222"/>
      <c r="N803" s="230"/>
      <c r="O803" s="222"/>
      <c r="P803" s="222"/>
      <c r="Q803" s="222"/>
      <c r="R803" s="222"/>
      <c r="S803" s="222"/>
      <c r="T803" s="222"/>
      <c r="U803" s="222"/>
      <c r="V803" s="222"/>
      <c r="W803" s="222"/>
      <c r="X803" s="222"/>
      <c r="Y803" s="222"/>
      <c r="Z803" s="222"/>
    </row>
    <row r="804" ht="12.75" customHeight="1">
      <c r="A804" s="222"/>
      <c r="B804" s="222"/>
      <c r="C804" s="222"/>
      <c r="D804" s="222"/>
      <c r="E804" s="222"/>
      <c r="F804" s="222"/>
      <c r="G804" s="222"/>
      <c r="H804" s="222"/>
      <c r="I804" s="222"/>
      <c r="J804" s="222"/>
      <c r="K804" s="222"/>
      <c r="L804" s="222"/>
      <c r="M804" s="222"/>
      <c r="N804" s="230"/>
      <c r="O804" s="222"/>
      <c r="P804" s="222"/>
      <c r="Q804" s="222"/>
      <c r="R804" s="222"/>
      <c r="S804" s="222"/>
      <c r="T804" s="222"/>
      <c r="U804" s="222"/>
      <c r="V804" s="222"/>
      <c r="W804" s="222"/>
      <c r="X804" s="222"/>
      <c r="Y804" s="222"/>
      <c r="Z804" s="222"/>
    </row>
    <row r="805" ht="12.75" customHeight="1">
      <c r="A805" s="222"/>
      <c r="B805" s="222"/>
      <c r="C805" s="222"/>
      <c r="D805" s="222"/>
      <c r="E805" s="222"/>
      <c r="F805" s="222"/>
      <c r="G805" s="222"/>
      <c r="H805" s="222"/>
      <c r="I805" s="222"/>
      <c r="J805" s="222"/>
      <c r="K805" s="222"/>
      <c r="L805" s="222"/>
      <c r="M805" s="222"/>
      <c r="N805" s="230"/>
      <c r="O805" s="222"/>
      <c r="P805" s="222"/>
      <c r="Q805" s="222"/>
      <c r="R805" s="222"/>
      <c r="S805" s="222"/>
      <c r="T805" s="222"/>
      <c r="U805" s="222"/>
      <c r="V805" s="222"/>
      <c r="W805" s="222"/>
      <c r="X805" s="222"/>
      <c r="Y805" s="222"/>
      <c r="Z805" s="222"/>
    </row>
    <row r="806" ht="12.75" customHeight="1">
      <c r="A806" s="222"/>
      <c r="B806" s="222"/>
      <c r="C806" s="222"/>
      <c r="D806" s="222"/>
      <c r="E806" s="222"/>
      <c r="F806" s="222"/>
      <c r="G806" s="222"/>
      <c r="H806" s="222"/>
      <c r="I806" s="222"/>
      <c r="J806" s="222"/>
      <c r="K806" s="222"/>
      <c r="L806" s="222"/>
      <c r="M806" s="222"/>
      <c r="N806" s="230"/>
      <c r="O806" s="222"/>
      <c r="P806" s="222"/>
      <c r="Q806" s="222"/>
      <c r="R806" s="222"/>
      <c r="S806" s="222"/>
      <c r="T806" s="222"/>
      <c r="U806" s="222"/>
      <c r="V806" s="222"/>
      <c r="W806" s="222"/>
      <c r="X806" s="222"/>
      <c r="Y806" s="222"/>
      <c r="Z806" s="222"/>
    </row>
    <row r="807" ht="12.75" customHeight="1">
      <c r="A807" s="222"/>
      <c r="B807" s="222"/>
      <c r="C807" s="222"/>
      <c r="D807" s="222"/>
      <c r="E807" s="222"/>
      <c r="F807" s="222"/>
      <c r="G807" s="222"/>
      <c r="H807" s="222"/>
      <c r="I807" s="222"/>
      <c r="J807" s="222"/>
      <c r="K807" s="222"/>
      <c r="L807" s="222"/>
      <c r="M807" s="222"/>
      <c r="N807" s="230"/>
      <c r="O807" s="222"/>
      <c r="P807" s="222"/>
      <c r="Q807" s="222"/>
      <c r="R807" s="222"/>
      <c r="S807" s="222"/>
      <c r="T807" s="222"/>
      <c r="U807" s="222"/>
      <c r="V807" s="222"/>
      <c r="W807" s="222"/>
      <c r="X807" s="222"/>
      <c r="Y807" s="222"/>
      <c r="Z807" s="222"/>
    </row>
    <row r="808" ht="12.75" customHeight="1">
      <c r="A808" s="222"/>
      <c r="B808" s="222"/>
      <c r="C808" s="222"/>
      <c r="D808" s="222"/>
      <c r="E808" s="222"/>
      <c r="F808" s="222"/>
      <c r="G808" s="222"/>
      <c r="H808" s="222"/>
      <c r="I808" s="222"/>
      <c r="J808" s="222"/>
      <c r="K808" s="222"/>
      <c r="L808" s="222"/>
      <c r="M808" s="222"/>
      <c r="N808" s="230"/>
      <c r="O808" s="222"/>
      <c r="P808" s="222"/>
      <c r="Q808" s="222"/>
      <c r="R808" s="222"/>
      <c r="S808" s="222"/>
      <c r="T808" s="222"/>
      <c r="U808" s="222"/>
      <c r="V808" s="222"/>
      <c r="W808" s="222"/>
      <c r="X808" s="222"/>
      <c r="Y808" s="222"/>
      <c r="Z808" s="222"/>
    </row>
    <row r="809" ht="12.75" customHeight="1">
      <c r="A809" s="222"/>
      <c r="B809" s="222"/>
      <c r="C809" s="222"/>
      <c r="D809" s="222"/>
      <c r="E809" s="222"/>
      <c r="F809" s="222"/>
      <c r="G809" s="222"/>
      <c r="H809" s="222"/>
      <c r="I809" s="222"/>
      <c r="J809" s="222"/>
      <c r="K809" s="222"/>
      <c r="L809" s="222"/>
      <c r="M809" s="222"/>
      <c r="N809" s="230"/>
      <c r="O809" s="222"/>
      <c r="P809" s="222"/>
      <c r="Q809" s="222"/>
      <c r="R809" s="222"/>
      <c r="S809" s="222"/>
      <c r="T809" s="222"/>
      <c r="U809" s="222"/>
      <c r="V809" s="222"/>
      <c r="W809" s="222"/>
      <c r="X809" s="222"/>
      <c r="Y809" s="222"/>
      <c r="Z809" s="222"/>
    </row>
    <row r="810" ht="12.75" customHeight="1">
      <c r="A810" s="222"/>
      <c r="B810" s="222"/>
      <c r="C810" s="222"/>
      <c r="D810" s="222"/>
      <c r="E810" s="222"/>
      <c r="F810" s="222"/>
      <c r="G810" s="222"/>
      <c r="H810" s="222"/>
      <c r="I810" s="222"/>
      <c r="J810" s="222"/>
      <c r="K810" s="222"/>
      <c r="L810" s="222"/>
      <c r="M810" s="222"/>
      <c r="N810" s="230"/>
      <c r="O810" s="222"/>
      <c r="P810" s="222"/>
      <c r="Q810" s="222"/>
      <c r="R810" s="222"/>
      <c r="S810" s="222"/>
      <c r="T810" s="222"/>
      <c r="U810" s="222"/>
      <c r="V810" s="222"/>
      <c r="W810" s="222"/>
      <c r="X810" s="222"/>
      <c r="Y810" s="222"/>
      <c r="Z810" s="222"/>
    </row>
    <row r="811" ht="12.75" customHeight="1">
      <c r="A811" s="222"/>
      <c r="B811" s="222"/>
      <c r="C811" s="222"/>
      <c r="D811" s="222"/>
      <c r="E811" s="222"/>
      <c r="F811" s="222"/>
      <c r="G811" s="222"/>
      <c r="H811" s="222"/>
      <c r="I811" s="222"/>
      <c r="J811" s="222"/>
      <c r="K811" s="222"/>
      <c r="L811" s="222"/>
      <c r="M811" s="222"/>
      <c r="N811" s="230"/>
      <c r="O811" s="222"/>
      <c r="P811" s="222"/>
      <c r="Q811" s="222"/>
      <c r="R811" s="222"/>
      <c r="S811" s="222"/>
      <c r="T811" s="222"/>
      <c r="U811" s="222"/>
      <c r="V811" s="222"/>
      <c r="W811" s="222"/>
      <c r="X811" s="222"/>
      <c r="Y811" s="222"/>
      <c r="Z811" s="222"/>
    </row>
    <row r="812" ht="12.75" customHeight="1">
      <c r="A812" s="222"/>
      <c r="B812" s="222"/>
      <c r="C812" s="222"/>
      <c r="D812" s="222"/>
      <c r="E812" s="222"/>
      <c r="F812" s="222"/>
      <c r="G812" s="222"/>
      <c r="H812" s="222"/>
      <c r="I812" s="222"/>
      <c r="J812" s="222"/>
      <c r="K812" s="222"/>
      <c r="L812" s="222"/>
      <c r="M812" s="222"/>
      <c r="N812" s="230"/>
      <c r="O812" s="222"/>
      <c r="P812" s="222"/>
      <c r="Q812" s="222"/>
      <c r="R812" s="222"/>
      <c r="S812" s="222"/>
      <c r="T812" s="222"/>
      <c r="U812" s="222"/>
      <c r="V812" s="222"/>
      <c r="W812" s="222"/>
      <c r="X812" s="222"/>
      <c r="Y812" s="222"/>
      <c r="Z812" s="222"/>
    </row>
    <row r="813" ht="12.75" customHeight="1">
      <c r="A813" s="222"/>
      <c r="B813" s="222"/>
      <c r="C813" s="222"/>
      <c r="D813" s="222"/>
      <c r="E813" s="222"/>
      <c r="F813" s="222"/>
      <c r="G813" s="222"/>
      <c r="H813" s="222"/>
      <c r="I813" s="222"/>
      <c r="J813" s="222"/>
      <c r="K813" s="222"/>
      <c r="L813" s="222"/>
      <c r="M813" s="222"/>
      <c r="N813" s="230"/>
      <c r="O813" s="222"/>
      <c r="P813" s="222"/>
      <c r="Q813" s="222"/>
      <c r="R813" s="222"/>
      <c r="S813" s="222"/>
      <c r="T813" s="222"/>
      <c r="U813" s="222"/>
      <c r="V813" s="222"/>
      <c r="W813" s="222"/>
      <c r="X813" s="222"/>
      <c r="Y813" s="222"/>
      <c r="Z813" s="222"/>
    </row>
    <row r="814" ht="12.75" customHeight="1">
      <c r="A814" s="222"/>
      <c r="B814" s="222"/>
      <c r="C814" s="222"/>
      <c r="D814" s="222"/>
      <c r="E814" s="222"/>
      <c r="F814" s="222"/>
      <c r="G814" s="222"/>
      <c r="H814" s="222"/>
      <c r="I814" s="222"/>
      <c r="J814" s="222"/>
      <c r="K814" s="222"/>
      <c r="L814" s="222"/>
      <c r="M814" s="222"/>
      <c r="N814" s="230"/>
      <c r="O814" s="222"/>
      <c r="P814" s="222"/>
      <c r="Q814" s="222"/>
      <c r="R814" s="222"/>
      <c r="S814" s="222"/>
      <c r="T814" s="222"/>
      <c r="U814" s="222"/>
      <c r="V814" s="222"/>
      <c r="W814" s="222"/>
      <c r="X814" s="222"/>
      <c r="Y814" s="222"/>
      <c r="Z814" s="222"/>
    </row>
    <row r="815" ht="12.75" customHeight="1">
      <c r="A815" s="222"/>
      <c r="B815" s="222"/>
      <c r="C815" s="222"/>
      <c r="D815" s="222"/>
      <c r="E815" s="222"/>
      <c r="F815" s="222"/>
      <c r="G815" s="222"/>
      <c r="H815" s="222"/>
      <c r="I815" s="222"/>
      <c r="J815" s="222"/>
      <c r="K815" s="222"/>
      <c r="L815" s="222"/>
      <c r="M815" s="222"/>
      <c r="N815" s="230"/>
      <c r="O815" s="222"/>
      <c r="P815" s="222"/>
      <c r="Q815" s="222"/>
      <c r="R815" s="222"/>
      <c r="S815" s="222"/>
      <c r="T815" s="222"/>
      <c r="U815" s="222"/>
      <c r="V815" s="222"/>
      <c r="W815" s="222"/>
      <c r="X815" s="222"/>
      <c r="Y815" s="222"/>
      <c r="Z815" s="222"/>
    </row>
    <row r="816" ht="12.75" customHeight="1">
      <c r="A816" s="222"/>
      <c r="B816" s="222"/>
      <c r="C816" s="222"/>
      <c r="D816" s="222"/>
      <c r="E816" s="222"/>
      <c r="F816" s="222"/>
      <c r="G816" s="222"/>
      <c r="H816" s="222"/>
      <c r="I816" s="222"/>
      <c r="J816" s="222"/>
      <c r="K816" s="222"/>
      <c r="L816" s="222"/>
      <c r="M816" s="222"/>
      <c r="N816" s="230"/>
      <c r="O816" s="222"/>
      <c r="P816" s="222"/>
      <c r="Q816" s="222"/>
      <c r="R816" s="222"/>
      <c r="S816" s="222"/>
      <c r="T816" s="222"/>
      <c r="U816" s="222"/>
      <c r="V816" s="222"/>
      <c r="W816" s="222"/>
      <c r="X816" s="222"/>
      <c r="Y816" s="222"/>
      <c r="Z816" s="222"/>
    </row>
    <row r="817" ht="12.75" customHeight="1">
      <c r="A817" s="222"/>
      <c r="B817" s="222"/>
      <c r="C817" s="222"/>
      <c r="D817" s="222"/>
      <c r="E817" s="222"/>
      <c r="F817" s="222"/>
      <c r="G817" s="222"/>
      <c r="H817" s="222"/>
      <c r="I817" s="222"/>
      <c r="J817" s="222"/>
      <c r="K817" s="222"/>
      <c r="L817" s="222"/>
      <c r="M817" s="222"/>
      <c r="N817" s="230"/>
      <c r="O817" s="222"/>
      <c r="P817" s="222"/>
      <c r="Q817" s="222"/>
      <c r="R817" s="222"/>
      <c r="S817" s="222"/>
      <c r="T817" s="222"/>
      <c r="U817" s="222"/>
      <c r="V817" s="222"/>
      <c r="W817" s="222"/>
      <c r="X817" s="222"/>
      <c r="Y817" s="222"/>
      <c r="Z817" s="222"/>
    </row>
    <row r="818" ht="12.75" customHeight="1">
      <c r="A818" s="222"/>
      <c r="B818" s="222"/>
      <c r="C818" s="222"/>
      <c r="D818" s="222"/>
      <c r="E818" s="222"/>
      <c r="F818" s="222"/>
      <c r="G818" s="222"/>
      <c r="H818" s="222"/>
      <c r="I818" s="222"/>
      <c r="J818" s="222"/>
      <c r="K818" s="222"/>
      <c r="L818" s="222"/>
      <c r="M818" s="222"/>
      <c r="N818" s="230"/>
      <c r="O818" s="222"/>
      <c r="P818" s="222"/>
      <c r="Q818" s="222"/>
      <c r="R818" s="222"/>
      <c r="S818" s="222"/>
      <c r="T818" s="222"/>
      <c r="U818" s="222"/>
      <c r="V818" s="222"/>
      <c r="W818" s="222"/>
      <c r="X818" s="222"/>
      <c r="Y818" s="222"/>
      <c r="Z818" s="222"/>
    </row>
    <row r="819" ht="12.75" customHeight="1">
      <c r="A819" s="222"/>
      <c r="B819" s="222"/>
      <c r="C819" s="222"/>
      <c r="D819" s="222"/>
      <c r="E819" s="222"/>
      <c r="F819" s="222"/>
      <c r="G819" s="222"/>
      <c r="H819" s="222"/>
      <c r="I819" s="222"/>
      <c r="J819" s="222"/>
      <c r="K819" s="222"/>
      <c r="L819" s="222"/>
      <c r="M819" s="222"/>
      <c r="N819" s="230"/>
      <c r="O819" s="222"/>
      <c r="P819" s="222"/>
      <c r="Q819" s="222"/>
      <c r="R819" s="222"/>
      <c r="S819" s="222"/>
      <c r="T819" s="222"/>
      <c r="U819" s="222"/>
      <c r="V819" s="222"/>
      <c r="W819" s="222"/>
      <c r="X819" s="222"/>
      <c r="Y819" s="222"/>
      <c r="Z819" s="222"/>
    </row>
    <row r="820" ht="12.75" customHeight="1">
      <c r="A820" s="222"/>
      <c r="B820" s="222"/>
      <c r="C820" s="222"/>
      <c r="D820" s="222"/>
      <c r="E820" s="222"/>
      <c r="F820" s="222"/>
      <c r="G820" s="222"/>
      <c r="H820" s="222"/>
      <c r="I820" s="222"/>
      <c r="J820" s="222"/>
      <c r="K820" s="222"/>
      <c r="L820" s="222"/>
      <c r="M820" s="222"/>
      <c r="N820" s="230"/>
      <c r="O820" s="222"/>
      <c r="P820" s="222"/>
      <c r="Q820" s="222"/>
      <c r="R820" s="222"/>
      <c r="S820" s="222"/>
      <c r="T820" s="222"/>
      <c r="U820" s="222"/>
      <c r="V820" s="222"/>
      <c r="W820" s="222"/>
      <c r="X820" s="222"/>
      <c r="Y820" s="222"/>
      <c r="Z820" s="222"/>
    </row>
    <row r="821" ht="12.75" customHeight="1">
      <c r="A821" s="222"/>
      <c r="B821" s="222"/>
      <c r="C821" s="222"/>
      <c r="D821" s="222"/>
      <c r="E821" s="222"/>
      <c r="F821" s="222"/>
      <c r="G821" s="222"/>
      <c r="H821" s="222"/>
      <c r="I821" s="222"/>
      <c r="J821" s="222"/>
      <c r="K821" s="222"/>
      <c r="L821" s="222"/>
      <c r="M821" s="222"/>
      <c r="N821" s="230"/>
      <c r="O821" s="222"/>
      <c r="P821" s="222"/>
      <c r="Q821" s="222"/>
      <c r="R821" s="222"/>
      <c r="S821" s="222"/>
      <c r="T821" s="222"/>
      <c r="U821" s="222"/>
      <c r="V821" s="222"/>
      <c r="W821" s="222"/>
      <c r="X821" s="222"/>
      <c r="Y821" s="222"/>
      <c r="Z821" s="222"/>
    </row>
    <row r="822" ht="12.75" customHeight="1">
      <c r="A822" s="222"/>
      <c r="B822" s="222"/>
      <c r="C822" s="222"/>
      <c r="D822" s="222"/>
      <c r="E822" s="222"/>
      <c r="F822" s="222"/>
      <c r="G822" s="222"/>
      <c r="H822" s="222"/>
      <c r="I822" s="222"/>
      <c r="J822" s="222"/>
      <c r="K822" s="222"/>
      <c r="L822" s="222"/>
      <c r="M822" s="222"/>
      <c r="N822" s="230"/>
      <c r="O822" s="222"/>
      <c r="P822" s="222"/>
      <c r="Q822" s="222"/>
      <c r="R822" s="222"/>
      <c r="S822" s="222"/>
      <c r="T822" s="222"/>
      <c r="U822" s="222"/>
      <c r="V822" s="222"/>
      <c r="W822" s="222"/>
      <c r="X822" s="222"/>
      <c r="Y822" s="222"/>
      <c r="Z822" s="222"/>
    </row>
    <row r="823" ht="12.75" customHeight="1">
      <c r="A823" s="222"/>
      <c r="B823" s="222"/>
      <c r="C823" s="222"/>
      <c r="D823" s="222"/>
      <c r="E823" s="222"/>
      <c r="F823" s="222"/>
      <c r="G823" s="222"/>
      <c r="H823" s="222"/>
      <c r="I823" s="222"/>
      <c r="J823" s="222"/>
      <c r="K823" s="222"/>
      <c r="L823" s="222"/>
      <c r="M823" s="222"/>
      <c r="N823" s="230"/>
      <c r="O823" s="222"/>
      <c r="P823" s="222"/>
      <c r="Q823" s="222"/>
      <c r="R823" s="222"/>
      <c r="S823" s="222"/>
      <c r="T823" s="222"/>
      <c r="U823" s="222"/>
      <c r="V823" s="222"/>
      <c r="W823" s="222"/>
      <c r="X823" s="222"/>
      <c r="Y823" s="222"/>
      <c r="Z823" s="222"/>
    </row>
    <row r="824" ht="12.75" customHeight="1">
      <c r="A824" s="222"/>
      <c r="B824" s="222"/>
      <c r="C824" s="222"/>
      <c r="D824" s="222"/>
      <c r="E824" s="222"/>
      <c r="F824" s="222"/>
      <c r="G824" s="222"/>
      <c r="H824" s="222"/>
      <c r="I824" s="222"/>
      <c r="J824" s="222"/>
      <c r="K824" s="222"/>
      <c r="L824" s="222"/>
      <c r="M824" s="222"/>
      <c r="N824" s="230"/>
      <c r="O824" s="222"/>
      <c r="P824" s="222"/>
      <c r="Q824" s="222"/>
      <c r="R824" s="222"/>
      <c r="S824" s="222"/>
      <c r="T824" s="222"/>
      <c r="U824" s="222"/>
      <c r="V824" s="222"/>
      <c r="W824" s="222"/>
      <c r="X824" s="222"/>
      <c r="Y824" s="222"/>
      <c r="Z824" s="222"/>
    </row>
    <row r="825" ht="12.75" customHeight="1">
      <c r="A825" s="222"/>
      <c r="B825" s="222"/>
      <c r="C825" s="222"/>
      <c r="D825" s="222"/>
      <c r="E825" s="222"/>
      <c r="F825" s="222"/>
      <c r="G825" s="222"/>
      <c r="H825" s="222"/>
      <c r="I825" s="222"/>
      <c r="J825" s="222"/>
      <c r="K825" s="222"/>
      <c r="L825" s="222"/>
      <c r="M825" s="222"/>
      <c r="N825" s="230"/>
      <c r="O825" s="222"/>
      <c r="P825" s="222"/>
      <c r="Q825" s="222"/>
      <c r="R825" s="222"/>
      <c r="S825" s="222"/>
      <c r="T825" s="222"/>
      <c r="U825" s="222"/>
      <c r="V825" s="222"/>
      <c r="W825" s="222"/>
      <c r="X825" s="222"/>
      <c r="Y825" s="222"/>
      <c r="Z825" s="222"/>
    </row>
    <row r="826" ht="12.75" customHeight="1">
      <c r="A826" s="222"/>
      <c r="B826" s="222"/>
      <c r="C826" s="222"/>
      <c r="D826" s="222"/>
      <c r="E826" s="222"/>
      <c r="F826" s="222"/>
      <c r="G826" s="222"/>
      <c r="H826" s="222"/>
      <c r="I826" s="222"/>
      <c r="J826" s="222"/>
      <c r="K826" s="222"/>
      <c r="L826" s="222"/>
      <c r="M826" s="222"/>
      <c r="N826" s="230"/>
      <c r="O826" s="222"/>
      <c r="P826" s="222"/>
      <c r="Q826" s="222"/>
      <c r="R826" s="222"/>
      <c r="S826" s="222"/>
      <c r="T826" s="222"/>
      <c r="U826" s="222"/>
      <c r="V826" s="222"/>
      <c r="W826" s="222"/>
      <c r="X826" s="222"/>
      <c r="Y826" s="222"/>
      <c r="Z826" s="222"/>
    </row>
    <row r="827" ht="12.75" customHeight="1">
      <c r="A827" s="222"/>
      <c r="B827" s="222"/>
      <c r="C827" s="222"/>
      <c r="D827" s="222"/>
      <c r="E827" s="222"/>
      <c r="F827" s="222"/>
      <c r="G827" s="222"/>
      <c r="H827" s="222"/>
      <c r="I827" s="222"/>
      <c r="J827" s="222"/>
      <c r="K827" s="222"/>
      <c r="L827" s="222"/>
      <c r="M827" s="222"/>
      <c r="N827" s="230"/>
      <c r="O827" s="222"/>
      <c r="P827" s="222"/>
      <c r="Q827" s="222"/>
      <c r="R827" s="222"/>
      <c r="S827" s="222"/>
      <c r="T827" s="222"/>
      <c r="U827" s="222"/>
      <c r="V827" s="222"/>
      <c r="W827" s="222"/>
      <c r="X827" s="222"/>
      <c r="Y827" s="222"/>
      <c r="Z827" s="222"/>
    </row>
    <row r="828" ht="12.75" customHeight="1">
      <c r="A828" s="222"/>
      <c r="B828" s="222"/>
      <c r="C828" s="222"/>
      <c r="D828" s="222"/>
      <c r="E828" s="222"/>
      <c r="F828" s="222"/>
      <c r="G828" s="222"/>
      <c r="H828" s="222"/>
      <c r="I828" s="222"/>
      <c r="J828" s="222"/>
      <c r="K828" s="222"/>
      <c r="L828" s="222"/>
      <c r="M828" s="222"/>
      <c r="N828" s="230"/>
      <c r="O828" s="222"/>
      <c r="P828" s="222"/>
      <c r="Q828" s="222"/>
      <c r="R828" s="222"/>
      <c r="S828" s="222"/>
      <c r="T828" s="222"/>
      <c r="U828" s="222"/>
      <c r="V828" s="222"/>
      <c r="W828" s="222"/>
      <c r="X828" s="222"/>
      <c r="Y828" s="222"/>
      <c r="Z828" s="222"/>
    </row>
    <row r="829" ht="12.75" customHeight="1">
      <c r="A829" s="222"/>
      <c r="B829" s="222"/>
      <c r="C829" s="222"/>
      <c r="D829" s="222"/>
      <c r="E829" s="222"/>
      <c r="F829" s="222"/>
      <c r="G829" s="222"/>
      <c r="H829" s="222"/>
      <c r="I829" s="222"/>
      <c r="J829" s="222"/>
      <c r="K829" s="222"/>
      <c r="L829" s="222"/>
      <c r="M829" s="222"/>
      <c r="N829" s="230"/>
      <c r="O829" s="222"/>
      <c r="P829" s="222"/>
      <c r="Q829" s="222"/>
      <c r="R829" s="222"/>
      <c r="S829" s="222"/>
      <c r="T829" s="222"/>
      <c r="U829" s="222"/>
      <c r="V829" s="222"/>
      <c r="W829" s="222"/>
      <c r="X829" s="222"/>
      <c r="Y829" s="222"/>
      <c r="Z829" s="222"/>
    </row>
    <row r="830" ht="12.75" customHeight="1">
      <c r="A830" s="222"/>
      <c r="B830" s="222"/>
      <c r="C830" s="222"/>
      <c r="D830" s="222"/>
      <c r="E830" s="222"/>
      <c r="F830" s="222"/>
      <c r="G830" s="222"/>
      <c r="H830" s="222"/>
      <c r="I830" s="222"/>
      <c r="J830" s="222"/>
      <c r="K830" s="222"/>
      <c r="L830" s="222"/>
      <c r="M830" s="222"/>
      <c r="N830" s="230"/>
      <c r="O830" s="222"/>
      <c r="P830" s="222"/>
      <c r="Q830" s="222"/>
      <c r="R830" s="222"/>
      <c r="S830" s="222"/>
      <c r="T830" s="222"/>
      <c r="U830" s="222"/>
      <c r="V830" s="222"/>
      <c r="W830" s="222"/>
      <c r="X830" s="222"/>
      <c r="Y830" s="222"/>
      <c r="Z830" s="222"/>
    </row>
    <row r="831" ht="12.75" customHeight="1">
      <c r="A831" s="222"/>
      <c r="B831" s="222"/>
      <c r="C831" s="222"/>
      <c r="D831" s="222"/>
      <c r="E831" s="222"/>
      <c r="F831" s="222"/>
      <c r="G831" s="222"/>
      <c r="H831" s="222"/>
      <c r="I831" s="222"/>
      <c r="J831" s="222"/>
      <c r="K831" s="222"/>
      <c r="L831" s="222"/>
      <c r="M831" s="222"/>
      <c r="N831" s="230"/>
      <c r="O831" s="222"/>
      <c r="P831" s="222"/>
      <c r="Q831" s="222"/>
      <c r="R831" s="222"/>
      <c r="S831" s="222"/>
      <c r="T831" s="222"/>
      <c r="U831" s="222"/>
      <c r="V831" s="222"/>
      <c r="W831" s="222"/>
      <c r="X831" s="222"/>
      <c r="Y831" s="222"/>
      <c r="Z831" s="222"/>
    </row>
    <row r="832" ht="12.75" customHeight="1">
      <c r="A832" s="222"/>
      <c r="B832" s="222"/>
      <c r="C832" s="222"/>
      <c r="D832" s="222"/>
      <c r="E832" s="222"/>
      <c r="F832" s="222"/>
      <c r="G832" s="222"/>
      <c r="H832" s="222"/>
      <c r="I832" s="222"/>
      <c r="J832" s="222"/>
      <c r="K832" s="222"/>
      <c r="L832" s="222"/>
      <c r="M832" s="222"/>
      <c r="N832" s="230"/>
      <c r="O832" s="222"/>
      <c r="P832" s="222"/>
      <c r="Q832" s="222"/>
      <c r="R832" s="222"/>
      <c r="S832" s="222"/>
      <c r="T832" s="222"/>
      <c r="U832" s="222"/>
      <c r="V832" s="222"/>
      <c r="W832" s="222"/>
      <c r="X832" s="222"/>
      <c r="Y832" s="222"/>
      <c r="Z832" s="222"/>
    </row>
    <row r="833" ht="12.75" customHeight="1">
      <c r="A833" s="222"/>
      <c r="B833" s="222"/>
      <c r="C833" s="222"/>
      <c r="D833" s="222"/>
      <c r="E833" s="222"/>
      <c r="F833" s="222"/>
      <c r="G833" s="222"/>
      <c r="H833" s="222"/>
      <c r="I833" s="222"/>
      <c r="J833" s="222"/>
      <c r="K833" s="222"/>
      <c r="L833" s="222"/>
      <c r="M833" s="222"/>
      <c r="N833" s="230"/>
      <c r="O833" s="222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  <c r="Z833" s="222"/>
    </row>
    <row r="834" ht="12.75" customHeight="1">
      <c r="A834" s="222"/>
      <c r="B834" s="222"/>
      <c r="C834" s="222"/>
      <c r="D834" s="222"/>
      <c r="E834" s="222"/>
      <c r="F834" s="222"/>
      <c r="G834" s="222"/>
      <c r="H834" s="222"/>
      <c r="I834" s="222"/>
      <c r="J834" s="222"/>
      <c r="K834" s="222"/>
      <c r="L834" s="222"/>
      <c r="M834" s="222"/>
      <c r="N834" s="230"/>
      <c r="O834" s="222"/>
      <c r="P834" s="222"/>
      <c r="Q834" s="222"/>
      <c r="R834" s="222"/>
      <c r="S834" s="222"/>
      <c r="T834" s="222"/>
      <c r="U834" s="222"/>
      <c r="V834" s="222"/>
      <c r="W834" s="222"/>
      <c r="X834" s="222"/>
      <c r="Y834" s="222"/>
      <c r="Z834" s="222"/>
    </row>
    <row r="835" ht="12.75" customHeight="1">
      <c r="A835" s="222"/>
      <c r="B835" s="222"/>
      <c r="C835" s="222"/>
      <c r="D835" s="222"/>
      <c r="E835" s="222"/>
      <c r="F835" s="222"/>
      <c r="G835" s="222"/>
      <c r="H835" s="222"/>
      <c r="I835" s="222"/>
      <c r="J835" s="222"/>
      <c r="K835" s="222"/>
      <c r="L835" s="222"/>
      <c r="M835" s="222"/>
      <c r="N835" s="230"/>
      <c r="O835" s="222"/>
      <c r="P835" s="222"/>
      <c r="Q835" s="222"/>
      <c r="R835" s="222"/>
      <c r="S835" s="222"/>
      <c r="T835" s="222"/>
      <c r="U835" s="222"/>
      <c r="V835" s="222"/>
      <c r="W835" s="222"/>
      <c r="X835" s="222"/>
      <c r="Y835" s="222"/>
      <c r="Z835" s="222"/>
    </row>
    <row r="836" ht="12.75" customHeight="1">
      <c r="A836" s="222"/>
      <c r="B836" s="222"/>
      <c r="C836" s="222"/>
      <c r="D836" s="222"/>
      <c r="E836" s="222"/>
      <c r="F836" s="222"/>
      <c r="G836" s="222"/>
      <c r="H836" s="222"/>
      <c r="I836" s="222"/>
      <c r="J836" s="222"/>
      <c r="K836" s="222"/>
      <c r="L836" s="222"/>
      <c r="M836" s="222"/>
      <c r="N836" s="230"/>
      <c r="O836" s="222"/>
      <c r="P836" s="222"/>
      <c r="Q836" s="222"/>
      <c r="R836" s="222"/>
      <c r="S836" s="222"/>
      <c r="T836" s="222"/>
      <c r="U836" s="222"/>
      <c r="V836" s="222"/>
      <c r="W836" s="222"/>
      <c r="X836" s="222"/>
      <c r="Y836" s="222"/>
      <c r="Z836" s="222"/>
    </row>
    <row r="837" ht="12.75" customHeight="1">
      <c r="A837" s="222"/>
      <c r="B837" s="222"/>
      <c r="C837" s="222"/>
      <c r="D837" s="222"/>
      <c r="E837" s="222"/>
      <c r="F837" s="222"/>
      <c r="G837" s="222"/>
      <c r="H837" s="222"/>
      <c r="I837" s="222"/>
      <c r="J837" s="222"/>
      <c r="K837" s="222"/>
      <c r="L837" s="222"/>
      <c r="M837" s="222"/>
      <c r="N837" s="230"/>
      <c r="O837" s="222"/>
      <c r="P837" s="222"/>
      <c r="Q837" s="222"/>
      <c r="R837" s="222"/>
      <c r="S837" s="222"/>
      <c r="T837" s="222"/>
      <c r="U837" s="222"/>
      <c r="V837" s="222"/>
      <c r="W837" s="222"/>
      <c r="X837" s="222"/>
      <c r="Y837" s="222"/>
      <c r="Z837" s="222"/>
    </row>
    <row r="838" ht="12.75" customHeight="1">
      <c r="A838" s="222"/>
      <c r="B838" s="222"/>
      <c r="C838" s="222"/>
      <c r="D838" s="222"/>
      <c r="E838" s="222"/>
      <c r="F838" s="222"/>
      <c r="G838" s="222"/>
      <c r="H838" s="222"/>
      <c r="I838" s="222"/>
      <c r="J838" s="222"/>
      <c r="K838" s="222"/>
      <c r="L838" s="222"/>
      <c r="M838" s="222"/>
      <c r="N838" s="230"/>
      <c r="O838" s="222"/>
      <c r="P838" s="222"/>
      <c r="Q838" s="222"/>
      <c r="R838" s="222"/>
      <c r="S838" s="222"/>
      <c r="T838" s="222"/>
      <c r="U838" s="222"/>
      <c r="V838" s="222"/>
      <c r="W838" s="222"/>
      <c r="X838" s="222"/>
      <c r="Y838" s="222"/>
      <c r="Z838" s="222"/>
    </row>
    <row r="839" ht="12.75" customHeight="1">
      <c r="A839" s="222"/>
      <c r="B839" s="222"/>
      <c r="C839" s="222"/>
      <c r="D839" s="222"/>
      <c r="E839" s="222"/>
      <c r="F839" s="222"/>
      <c r="G839" s="222"/>
      <c r="H839" s="222"/>
      <c r="I839" s="222"/>
      <c r="J839" s="222"/>
      <c r="K839" s="222"/>
      <c r="L839" s="222"/>
      <c r="M839" s="222"/>
      <c r="N839" s="230"/>
      <c r="O839" s="222"/>
      <c r="P839" s="222"/>
      <c r="Q839" s="222"/>
      <c r="R839" s="222"/>
      <c r="S839" s="222"/>
      <c r="T839" s="222"/>
      <c r="U839" s="222"/>
      <c r="V839" s="222"/>
      <c r="W839" s="222"/>
      <c r="X839" s="222"/>
      <c r="Y839" s="222"/>
      <c r="Z839" s="222"/>
    </row>
    <row r="840" ht="12.75" customHeight="1">
      <c r="A840" s="222"/>
      <c r="B840" s="222"/>
      <c r="C840" s="222"/>
      <c r="D840" s="222"/>
      <c r="E840" s="222"/>
      <c r="F840" s="222"/>
      <c r="G840" s="222"/>
      <c r="H840" s="222"/>
      <c r="I840" s="222"/>
      <c r="J840" s="222"/>
      <c r="K840" s="222"/>
      <c r="L840" s="222"/>
      <c r="M840" s="222"/>
      <c r="N840" s="230"/>
      <c r="O840" s="222"/>
      <c r="P840" s="222"/>
      <c r="Q840" s="222"/>
      <c r="R840" s="222"/>
      <c r="S840" s="222"/>
      <c r="T840" s="222"/>
      <c r="U840" s="222"/>
      <c r="V840" s="222"/>
      <c r="W840" s="222"/>
      <c r="X840" s="222"/>
      <c r="Y840" s="222"/>
      <c r="Z840" s="222"/>
    </row>
    <row r="841" ht="12.75" customHeight="1">
      <c r="A841" s="222"/>
      <c r="B841" s="222"/>
      <c r="C841" s="222"/>
      <c r="D841" s="222"/>
      <c r="E841" s="222"/>
      <c r="F841" s="222"/>
      <c r="G841" s="222"/>
      <c r="H841" s="222"/>
      <c r="I841" s="222"/>
      <c r="J841" s="222"/>
      <c r="K841" s="222"/>
      <c r="L841" s="222"/>
      <c r="M841" s="222"/>
      <c r="N841" s="230"/>
      <c r="O841" s="222"/>
      <c r="P841" s="222"/>
      <c r="Q841" s="222"/>
      <c r="R841" s="222"/>
      <c r="S841" s="222"/>
      <c r="T841" s="222"/>
      <c r="U841" s="222"/>
      <c r="V841" s="222"/>
      <c r="W841" s="222"/>
      <c r="X841" s="222"/>
      <c r="Y841" s="222"/>
      <c r="Z841" s="222"/>
    </row>
    <row r="842" ht="12.75" customHeight="1">
      <c r="A842" s="222"/>
      <c r="B842" s="222"/>
      <c r="C842" s="222"/>
      <c r="D842" s="222"/>
      <c r="E842" s="222"/>
      <c r="F842" s="222"/>
      <c r="G842" s="222"/>
      <c r="H842" s="222"/>
      <c r="I842" s="222"/>
      <c r="J842" s="222"/>
      <c r="K842" s="222"/>
      <c r="L842" s="222"/>
      <c r="M842" s="222"/>
      <c r="N842" s="230"/>
      <c r="O842" s="222"/>
      <c r="P842" s="222"/>
      <c r="Q842" s="222"/>
      <c r="R842" s="222"/>
      <c r="S842" s="222"/>
      <c r="T842" s="222"/>
      <c r="U842" s="222"/>
      <c r="V842" s="222"/>
      <c r="W842" s="222"/>
      <c r="X842" s="222"/>
      <c r="Y842" s="222"/>
      <c r="Z842" s="222"/>
    </row>
    <row r="843" ht="12.75" customHeight="1">
      <c r="A843" s="222"/>
      <c r="B843" s="222"/>
      <c r="C843" s="222"/>
      <c r="D843" s="222"/>
      <c r="E843" s="222"/>
      <c r="F843" s="222"/>
      <c r="G843" s="222"/>
      <c r="H843" s="222"/>
      <c r="I843" s="222"/>
      <c r="J843" s="222"/>
      <c r="K843" s="222"/>
      <c r="L843" s="222"/>
      <c r="M843" s="222"/>
      <c r="N843" s="230"/>
      <c r="O843" s="222"/>
      <c r="P843" s="222"/>
      <c r="Q843" s="222"/>
      <c r="R843" s="222"/>
      <c r="S843" s="222"/>
      <c r="T843" s="222"/>
      <c r="U843" s="222"/>
      <c r="V843" s="222"/>
      <c r="W843" s="222"/>
      <c r="X843" s="222"/>
      <c r="Y843" s="222"/>
      <c r="Z843" s="222"/>
    </row>
    <row r="844" ht="12.75" customHeight="1">
      <c r="A844" s="222"/>
      <c r="B844" s="222"/>
      <c r="C844" s="222"/>
      <c r="D844" s="222"/>
      <c r="E844" s="222"/>
      <c r="F844" s="222"/>
      <c r="G844" s="222"/>
      <c r="H844" s="222"/>
      <c r="I844" s="222"/>
      <c r="J844" s="222"/>
      <c r="K844" s="222"/>
      <c r="L844" s="222"/>
      <c r="M844" s="222"/>
      <c r="N844" s="230"/>
      <c r="O844" s="222"/>
      <c r="P844" s="222"/>
      <c r="Q844" s="222"/>
      <c r="R844" s="222"/>
      <c r="S844" s="222"/>
      <c r="T844" s="222"/>
      <c r="U844" s="222"/>
      <c r="V844" s="222"/>
      <c r="W844" s="222"/>
      <c r="X844" s="222"/>
      <c r="Y844" s="222"/>
      <c r="Z844" s="222"/>
    </row>
    <row r="845" ht="12.75" customHeight="1">
      <c r="A845" s="222"/>
      <c r="B845" s="222"/>
      <c r="C845" s="222"/>
      <c r="D845" s="222"/>
      <c r="E845" s="222"/>
      <c r="F845" s="222"/>
      <c r="G845" s="222"/>
      <c r="H845" s="222"/>
      <c r="I845" s="222"/>
      <c r="J845" s="222"/>
      <c r="K845" s="222"/>
      <c r="L845" s="222"/>
      <c r="M845" s="222"/>
      <c r="N845" s="230"/>
      <c r="O845" s="222"/>
      <c r="P845" s="222"/>
      <c r="Q845" s="222"/>
      <c r="R845" s="222"/>
      <c r="S845" s="222"/>
      <c r="T845" s="222"/>
      <c r="U845" s="222"/>
      <c r="V845" s="222"/>
      <c r="W845" s="222"/>
      <c r="X845" s="222"/>
      <c r="Y845" s="222"/>
      <c r="Z845" s="222"/>
    </row>
    <row r="846" ht="12.75" customHeight="1">
      <c r="A846" s="222"/>
      <c r="B846" s="222"/>
      <c r="C846" s="222"/>
      <c r="D846" s="222"/>
      <c r="E846" s="222"/>
      <c r="F846" s="222"/>
      <c r="G846" s="222"/>
      <c r="H846" s="222"/>
      <c r="I846" s="222"/>
      <c r="J846" s="222"/>
      <c r="K846" s="222"/>
      <c r="L846" s="222"/>
      <c r="M846" s="222"/>
      <c r="N846" s="230"/>
      <c r="O846" s="222"/>
      <c r="P846" s="222"/>
      <c r="Q846" s="222"/>
      <c r="R846" s="222"/>
      <c r="S846" s="222"/>
      <c r="T846" s="222"/>
      <c r="U846" s="222"/>
      <c r="V846" s="222"/>
      <c r="W846" s="222"/>
      <c r="X846" s="222"/>
      <c r="Y846" s="222"/>
      <c r="Z846" s="222"/>
    </row>
    <row r="847" ht="12.75" customHeight="1">
      <c r="A847" s="222"/>
      <c r="B847" s="222"/>
      <c r="C847" s="222"/>
      <c r="D847" s="222"/>
      <c r="E847" s="222"/>
      <c r="F847" s="222"/>
      <c r="G847" s="222"/>
      <c r="H847" s="222"/>
      <c r="I847" s="222"/>
      <c r="J847" s="222"/>
      <c r="K847" s="222"/>
      <c r="L847" s="222"/>
      <c r="M847" s="222"/>
      <c r="N847" s="230"/>
      <c r="O847" s="222"/>
      <c r="P847" s="222"/>
      <c r="Q847" s="222"/>
      <c r="R847" s="222"/>
      <c r="S847" s="222"/>
      <c r="T847" s="222"/>
      <c r="U847" s="222"/>
      <c r="V847" s="222"/>
      <c r="W847" s="222"/>
      <c r="X847" s="222"/>
      <c r="Y847" s="222"/>
      <c r="Z847" s="222"/>
    </row>
    <row r="848" ht="12.75" customHeight="1">
      <c r="A848" s="222"/>
      <c r="B848" s="222"/>
      <c r="C848" s="222"/>
      <c r="D848" s="222"/>
      <c r="E848" s="222"/>
      <c r="F848" s="222"/>
      <c r="G848" s="222"/>
      <c r="H848" s="222"/>
      <c r="I848" s="222"/>
      <c r="J848" s="222"/>
      <c r="K848" s="222"/>
      <c r="L848" s="222"/>
      <c r="M848" s="222"/>
      <c r="N848" s="230"/>
      <c r="O848" s="222"/>
      <c r="P848" s="222"/>
      <c r="Q848" s="222"/>
      <c r="R848" s="222"/>
      <c r="S848" s="222"/>
      <c r="T848" s="222"/>
      <c r="U848" s="222"/>
      <c r="V848" s="222"/>
      <c r="W848" s="222"/>
      <c r="X848" s="222"/>
      <c r="Y848" s="222"/>
      <c r="Z848" s="222"/>
    </row>
    <row r="849" ht="12.75" customHeight="1">
      <c r="A849" s="222"/>
      <c r="B849" s="222"/>
      <c r="C849" s="222"/>
      <c r="D849" s="222"/>
      <c r="E849" s="222"/>
      <c r="F849" s="222"/>
      <c r="G849" s="222"/>
      <c r="H849" s="222"/>
      <c r="I849" s="222"/>
      <c r="J849" s="222"/>
      <c r="K849" s="222"/>
      <c r="L849" s="222"/>
      <c r="M849" s="222"/>
      <c r="N849" s="230"/>
      <c r="O849" s="222"/>
      <c r="P849" s="222"/>
      <c r="Q849" s="222"/>
      <c r="R849" s="222"/>
      <c r="S849" s="222"/>
      <c r="T849" s="222"/>
      <c r="U849" s="222"/>
      <c r="V849" s="222"/>
      <c r="W849" s="222"/>
      <c r="X849" s="222"/>
      <c r="Y849" s="222"/>
      <c r="Z849" s="222"/>
    </row>
    <row r="850" ht="12.75" customHeight="1">
      <c r="A850" s="222"/>
      <c r="B850" s="222"/>
      <c r="C850" s="222"/>
      <c r="D850" s="222"/>
      <c r="E850" s="222"/>
      <c r="F850" s="222"/>
      <c r="G850" s="222"/>
      <c r="H850" s="222"/>
      <c r="I850" s="222"/>
      <c r="J850" s="222"/>
      <c r="K850" s="222"/>
      <c r="L850" s="222"/>
      <c r="M850" s="222"/>
      <c r="N850" s="230"/>
      <c r="O850" s="222"/>
      <c r="P850" s="222"/>
      <c r="Q850" s="222"/>
      <c r="R850" s="222"/>
      <c r="S850" s="222"/>
      <c r="T850" s="222"/>
      <c r="U850" s="222"/>
      <c r="V850" s="222"/>
      <c r="W850" s="222"/>
      <c r="X850" s="222"/>
      <c r="Y850" s="222"/>
      <c r="Z850" s="222"/>
    </row>
    <row r="851" ht="12.75" customHeight="1">
      <c r="A851" s="222"/>
      <c r="B851" s="222"/>
      <c r="C851" s="222"/>
      <c r="D851" s="222"/>
      <c r="E851" s="222"/>
      <c r="F851" s="222"/>
      <c r="G851" s="222"/>
      <c r="H851" s="222"/>
      <c r="I851" s="222"/>
      <c r="J851" s="222"/>
      <c r="K851" s="222"/>
      <c r="L851" s="222"/>
      <c r="M851" s="222"/>
      <c r="N851" s="230"/>
      <c r="O851" s="222"/>
      <c r="P851" s="222"/>
      <c r="Q851" s="222"/>
      <c r="R851" s="222"/>
      <c r="S851" s="222"/>
      <c r="T851" s="222"/>
      <c r="U851" s="222"/>
      <c r="V851" s="222"/>
      <c r="W851" s="222"/>
      <c r="X851" s="222"/>
      <c r="Y851" s="222"/>
      <c r="Z851" s="222"/>
    </row>
    <row r="852" ht="12.75" customHeight="1">
      <c r="A852" s="222"/>
      <c r="B852" s="222"/>
      <c r="C852" s="222"/>
      <c r="D852" s="222"/>
      <c r="E852" s="222"/>
      <c r="F852" s="222"/>
      <c r="G852" s="222"/>
      <c r="H852" s="222"/>
      <c r="I852" s="222"/>
      <c r="J852" s="222"/>
      <c r="K852" s="222"/>
      <c r="L852" s="222"/>
      <c r="M852" s="222"/>
      <c r="N852" s="230"/>
      <c r="O852" s="222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  <c r="Z852" s="222"/>
    </row>
    <row r="853" ht="12.75" customHeight="1">
      <c r="A853" s="222"/>
      <c r="B853" s="222"/>
      <c r="C853" s="222"/>
      <c r="D853" s="222"/>
      <c r="E853" s="222"/>
      <c r="F853" s="222"/>
      <c r="G853" s="222"/>
      <c r="H853" s="222"/>
      <c r="I853" s="222"/>
      <c r="J853" s="222"/>
      <c r="K853" s="222"/>
      <c r="L853" s="222"/>
      <c r="M853" s="222"/>
      <c r="N853" s="230"/>
      <c r="O853" s="222"/>
      <c r="P853" s="222"/>
      <c r="Q853" s="222"/>
      <c r="R853" s="222"/>
      <c r="S853" s="222"/>
      <c r="T853" s="222"/>
      <c r="U853" s="222"/>
      <c r="V853" s="222"/>
      <c r="W853" s="222"/>
      <c r="X853" s="222"/>
      <c r="Y853" s="222"/>
      <c r="Z853" s="222"/>
    </row>
    <row r="854" ht="12.75" customHeight="1">
      <c r="A854" s="222"/>
      <c r="B854" s="222"/>
      <c r="C854" s="222"/>
      <c r="D854" s="222"/>
      <c r="E854" s="222"/>
      <c r="F854" s="222"/>
      <c r="G854" s="222"/>
      <c r="H854" s="222"/>
      <c r="I854" s="222"/>
      <c r="J854" s="222"/>
      <c r="K854" s="222"/>
      <c r="L854" s="222"/>
      <c r="M854" s="222"/>
      <c r="N854" s="230"/>
      <c r="O854" s="222"/>
      <c r="P854" s="222"/>
      <c r="Q854" s="222"/>
      <c r="R854" s="222"/>
      <c r="S854" s="222"/>
      <c r="T854" s="222"/>
      <c r="U854" s="222"/>
      <c r="V854" s="222"/>
      <c r="W854" s="222"/>
      <c r="X854" s="222"/>
      <c r="Y854" s="222"/>
      <c r="Z854" s="222"/>
    </row>
    <row r="855" ht="12.75" customHeight="1">
      <c r="A855" s="222"/>
      <c r="B855" s="222"/>
      <c r="C855" s="222"/>
      <c r="D855" s="222"/>
      <c r="E855" s="222"/>
      <c r="F855" s="222"/>
      <c r="G855" s="222"/>
      <c r="H855" s="222"/>
      <c r="I855" s="222"/>
      <c r="J855" s="222"/>
      <c r="K855" s="222"/>
      <c r="L855" s="222"/>
      <c r="M855" s="222"/>
      <c r="N855" s="230"/>
      <c r="O855" s="222"/>
      <c r="P855" s="222"/>
      <c r="Q855" s="222"/>
      <c r="R855" s="222"/>
      <c r="S855" s="222"/>
      <c r="T855" s="222"/>
      <c r="U855" s="222"/>
      <c r="V855" s="222"/>
      <c r="W855" s="222"/>
      <c r="X855" s="222"/>
      <c r="Y855" s="222"/>
      <c r="Z855" s="222"/>
    </row>
    <row r="856" ht="12.75" customHeight="1">
      <c r="A856" s="222"/>
      <c r="B856" s="222"/>
      <c r="C856" s="222"/>
      <c r="D856" s="222"/>
      <c r="E856" s="222"/>
      <c r="F856" s="222"/>
      <c r="G856" s="222"/>
      <c r="H856" s="222"/>
      <c r="I856" s="222"/>
      <c r="J856" s="222"/>
      <c r="K856" s="222"/>
      <c r="L856" s="222"/>
      <c r="M856" s="222"/>
      <c r="N856" s="230"/>
      <c r="O856" s="222"/>
      <c r="P856" s="222"/>
      <c r="Q856" s="222"/>
      <c r="R856" s="222"/>
      <c r="S856" s="222"/>
      <c r="T856" s="222"/>
      <c r="U856" s="222"/>
      <c r="V856" s="222"/>
      <c r="W856" s="222"/>
      <c r="X856" s="222"/>
      <c r="Y856" s="222"/>
      <c r="Z856" s="222"/>
    </row>
    <row r="857" ht="12.75" customHeight="1">
      <c r="A857" s="222"/>
      <c r="B857" s="222"/>
      <c r="C857" s="222"/>
      <c r="D857" s="222"/>
      <c r="E857" s="222"/>
      <c r="F857" s="222"/>
      <c r="G857" s="222"/>
      <c r="H857" s="222"/>
      <c r="I857" s="222"/>
      <c r="J857" s="222"/>
      <c r="K857" s="222"/>
      <c r="L857" s="222"/>
      <c r="M857" s="222"/>
      <c r="N857" s="230"/>
      <c r="O857" s="222"/>
      <c r="P857" s="222"/>
      <c r="Q857" s="222"/>
      <c r="R857" s="222"/>
      <c r="S857" s="222"/>
      <c r="T857" s="222"/>
      <c r="U857" s="222"/>
      <c r="V857" s="222"/>
      <c r="W857" s="222"/>
      <c r="X857" s="222"/>
      <c r="Y857" s="222"/>
      <c r="Z857" s="222"/>
    </row>
    <row r="858" ht="12.75" customHeight="1">
      <c r="A858" s="222"/>
      <c r="B858" s="222"/>
      <c r="C858" s="222"/>
      <c r="D858" s="222"/>
      <c r="E858" s="222"/>
      <c r="F858" s="222"/>
      <c r="G858" s="222"/>
      <c r="H858" s="222"/>
      <c r="I858" s="222"/>
      <c r="J858" s="222"/>
      <c r="K858" s="222"/>
      <c r="L858" s="222"/>
      <c r="M858" s="222"/>
      <c r="N858" s="230"/>
      <c r="O858" s="222"/>
      <c r="P858" s="222"/>
      <c r="Q858" s="222"/>
      <c r="R858" s="222"/>
      <c r="S858" s="222"/>
      <c r="T858" s="222"/>
      <c r="U858" s="222"/>
      <c r="V858" s="222"/>
      <c r="W858" s="222"/>
      <c r="X858" s="222"/>
      <c r="Y858" s="222"/>
      <c r="Z858" s="222"/>
    </row>
    <row r="859" ht="12.75" customHeight="1">
      <c r="A859" s="222"/>
      <c r="B859" s="222"/>
      <c r="C859" s="222"/>
      <c r="D859" s="222"/>
      <c r="E859" s="222"/>
      <c r="F859" s="222"/>
      <c r="G859" s="222"/>
      <c r="H859" s="222"/>
      <c r="I859" s="222"/>
      <c r="J859" s="222"/>
      <c r="K859" s="222"/>
      <c r="L859" s="222"/>
      <c r="M859" s="222"/>
      <c r="N859" s="230"/>
      <c r="O859" s="222"/>
      <c r="P859" s="222"/>
      <c r="Q859" s="222"/>
      <c r="R859" s="222"/>
      <c r="S859" s="222"/>
      <c r="T859" s="222"/>
      <c r="U859" s="222"/>
      <c r="V859" s="222"/>
      <c r="W859" s="222"/>
      <c r="X859" s="222"/>
      <c r="Y859" s="222"/>
      <c r="Z859" s="222"/>
    </row>
    <row r="860" ht="12.75" customHeight="1">
      <c r="A860" s="222"/>
      <c r="B860" s="222"/>
      <c r="C860" s="222"/>
      <c r="D860" s="222"/>
      <c r="E860" s="222"/>
      <c r="F860" s="222"/>
      <c r="G860" s="222"/>
      <c r="H860" s="222"/>
      <c r="I860" s="222"/>
      <c r="J860" s="222"/>
      <c r="K860" s="222"/>
      <c r="L860" s="222"/>
      <c r="M860" s="222"/>
      <c r="N860" s="230"/>
      <c r="O860" s="222"/>
      <c r="P860" s="222"/>
      <c r="Q860" s="222"/>
      <c r="R860" s="222"/>
      <c r="S860" s="222"/>
      <c r="T860" s="222"/>
      <c r="U860" s="222"/>
      <c r="V860" s="222"/>
      <c r="W860" s="222"/>
      <c r="X860" s="222"/>
      <c r="Y860" s="222"/>
      <c r="Z860" s="222"/>
    </row>
    <row r="861" ht="12.75" customHeight="1">
      <c r="A861" s="222"/>
      <c r="B861" s="222"/>
      <c r="C861" s="222"/>
      <c r="D861" s="222"/>
      <c r="E861" s="222"/>
      <c r="F861" s="222"/>
      <c r="G861" s="222"/>
      <c r="H861" s="222"/>
      <c r="I861" s="222"/>
      <c r="J861" s="222"/>
      <c r="K861" s="222"/>
      <c r="L861" s="222"/>
      <c r="M861" s="222"/>
      <c r="N861" s="230"/>
      <c r="O861" s="222"/>
      <c r="P861" s="222"/>
      <c r="Q861" s="222"/>
      <c r="R861" s="222"/>
      <c r="S861" s="222"/>
      <c r="T861" s="222"/>
      <c r="U861" s="222"/>
      <c r="V861" s="222"/>
      <c r="W861" s="222"/>
      <c r="X861" s="222"/>
      <c r="Y861" s="222"/>
      <c r="Z861" s="222"/>
    </row>
    <row r="862" ht="12.75" customHeight="1">
      <c r="A862" s="222"/>
      <c r="B862" s="222"/>
      <c r="C862" s="222"/>
      <c r="D862" s="222"/>
      <c r="E862" s="222"/>
      <c r="F862" s="222"/>
      <c r="G862" s="222"/>
      <c r="H862" s="222"/>
      <c r="I862" s="222"/>
      <c r="J862" s="222"/>
      <c r="K862" s="222"/>
      <c r="L862" s="222"/>
      <c r="M862" s="222"/>
      <c r="N862" s="230"/>
      <c r="O862" s="222"/>
      <c r="P862" s="222"/>
      <c r="Q862" s="222"/>
      <c r="R862" s="222"/>
      <c r="S862" s="222"/>
      <c r="T862" s="222"/>
      <c r="U862" s="222"/>
      <c r="V862" s="222"/>
      <c r="W862" s="222"/>
      <c r="X862" s="222"/>
      <c r="Y862" s="222"/>
      <c r="Z862" s="222"/>
    </row>
    <row r="863" ht="12.75" customHeight="1">
      <c r="A863" s="222"/>
      <c r="B863" s="222"/>
      <c r="C863" s="222"/>
      <c r="D863" s="222"/>
      <c r="E863" s="222"/>
      <c r="F863" s="222"/>
      <c r="G863" s="222"/>
      <c r="H863" s="222"/>
      <c r="I863" s="222"/>
      <c r="J863" s="222"/>
      <c r="K863" s="222"/>
      <c r="L863" s="222"/>
      <c r="M863" s="222"/>
      <c r="N863" s="230"/>
      <c r="O863" s="222"/>
      <c r="P863" s="222"/>
      <c r="Q863" s="222"/>
      <c r="R863" s="222"/>
      <c r="S863" s="222"/>
      <c r="T863" s="222"/>
      <c r="U863" s="222"/>
      <c r="V863" s="222"/>
      <c r="W863" s="222"/>
      <c r="X863" s="222"/>
      <c r="Y863" s="222"/>
      <c r="Z863" s="222"/>
    </row>
    <row r="864" ht="12.75" customHeight="1">
      <c r="A864" s="222"/>
      <c r="B864" s="222"/>
      <c r="C864" s="222"/>
      <c r="D864" s="222"/>
      <c r="E864" s="222"/>
      <c r="F864" s="222"/>
      <c r="G864" s="222"/>
      <c r="H864" s="222"/>
      <c r="I864" s="222"/>
      <c r="J864" s="222"/>
      <c r="K864" s="222"/>
      <c r="L864" s="222"/>
      <c r="M864" s="222"/>
      <c r="N864" s="230"/>
      <c r="O864" s="222"/>
      <c r="P864" s="222"/>
      <c r="Q864" s="222"/>
      <c r="R864" s="222"/>
      <c r="S864" s="222"/>
      <c r="T864" s="222"/>
      <c r="U864" s="222"/>
      <c r="V864" s="222"/>
      <c r="W864" s="222"/>
      <c r="X864" s="222"/>
      <c r="Y864" s="222"/>
      <c r="Z864" s="222"/>
    </row>
    <row r="865" ht="12.75" customHeight="1">
      <c r="A865" s="222"/>
      <c r="B865" s="222"/>
      <c r="C865" s="222"/>
      <c r="D865" s="222"/>
      <c r="E865" s="222"/>
      <c r="F865" s="222"/>
      <c r="G865" s="222"/>
      <c r="H865" s="222"/>
      <c r="I865" s="222"/>
      <c r="J865" s="222"/>
      <c r="K865" s="222"/>
      <c r="L865" s="222"/>
      <c r="M865" s="222"/>
      <c r="N865" s="230"/>
      <c r="O865" s="222"/>
      <c r="P865" s="222"/>
      <c r="Q865" s="222"/>
      <c r="R865" s="222"/>
      <c r="S865" s="222"/>
      <c r="T865" s="222"/>
      <c r="U865" s="222"/>
      <c r="V865" s="222"/>
      <c r="W865" s="222"/>
      <c r="X865" s="222"/>
      <c r="Y865" s="222"/>
      <c r="Z865" s="222"/>
    </row>
    <row r="866" ht="12.75" customHeight="1">
      <c r="A866" s="222"/>
      <c r="B866" s="222"/>
      <c r="C866" s="222"/>
      <c r="D866" s="222"/>
      <c r="E866" s="222"/>
      <c r="F866" s="222"/>
      <c r="G866" s="222"/>
      <c r="H866" s="222"/>
      <c r="I866" s="222"/>
      <c r="J866" s="222"/>
      <c r="K866" s="222"/>
      <c r="L866" s="222"/>
      <c r="M866" s="222"/>
      <c r="N866" s="230"/>
      <c r="O866" s="222"/>
      <c r="P866" s="222"/>
      <c r="Q866" s="222"/>
      <c r="R866" s="222"/>
      <c r="S866" s="222"/>
      <c r="T866" s="222"/>
      <c r="U866" s="222"/>
      <c r="V866" s="222"/>
      <c r="W866" s="222"/>
      <c r="X866" s="222"/>
      <c r="Y866" s="222"/>
      <c r="Z866" s="222"/>
    </row>
    <row r="867" ht="12.75" customHeight="1">
      <c r="A867" s="222"/>
      <c r="B867" s="222"/>
      <c r="C867" s="222"/>
      <c r="D867" s="222"/>
      <c r="E867" s="222"/>
      <c r="F867" s="222"/>
      <c r="G867" s="222"/>
      <c r="H867" s="222"/>
      <c r="I867" s="222"/>
      <c r="J867" s="222"/>
      <c r="K867" s="222"/>
      <c r="L867" s="222"/>
      <c r="M867" s="222"/>
      <c r="N867" s="230"/>
      <c r="O867" s="222"/>
      <c r="P867" s="222"/>
      <c r="Q867" s="222"/>
      <c r="R867" s="222"/>
      <c r="S867" s="222"/>
      <c r="T867" s="222"/>
      <c r="U867" s="222"/>
      <c r="V867" s="222"/>
      <c r="W867" s="222"/>
      <c r="X867" s="222"/>
      <c r="Y867" s="222"/>
      <c r="Z867" s="222"/>
    </row>
    <row r="868" ht="12.75" customHeight="1">
      <c r="A868" s="222"/>
      <c r="B868" s="222"/>
      <c r="C868" s="222"/>
      <c r="D868" s="222"/>
      <c r="E868" s="222"/>
      <c r="F868" s="222"/>
      <c r="G868" s="222"/>
      <c r="H868" s="222"/>
      <c r="I868" s="222"/>
      <c r="J868" s="222"/>
      <c r="K868" s="222"/>
      <c r="L868" s="222"/>
      <c r="M868" s="222"/>
      <c r="N868" s="230"/>
      <c r="O868" s="222"/>
      <c r="P868" s="222"/>
      <c r="Q868" s="222"/>
      <c r="R868" s="222"/>
      <c r="S868" s="222"/>
      <c r="T868" s="222"/>
      <c r="U868" s="222"/>
      <c r="V868" s="222"/>
      <c r="W868" s="222"/>
      <c r="X868" s="222"/>
      <c r="Y868" s="222"/>
      <c r="Z868" s="222"/>
    </row>
    <row r="869" ht="12.75" customHeight="1">
      <c r="A869" s="222"/>
      <c r="B869" s="222"/>
      <c r="C869" s="222"/>
      <c r="D869" s="222"/>
      <c r="E869" s="222"/>
      <c r="F869" s="222"/>
      <c r="G869" s="222"/>
      <c r="H869" s="222"/>
      <c r="I869" s="222"/>
      <c r="J869" s="222"/>
      <c r="K869" s="222"/>
      <c r="L869" s="222"/>
      <c r="M869" s="222"/>
      <c r="N869" s="230"/>
      <c r="O869" s="222"/>
      <c r="P869" s="222"/>
      <c r="Q869" s="222"/>
      <c r="R869" s="222"/>
      <c r="S869" s="222"/>
      <c r="T869" s="222"/>
      <c r="U869" s="222"/>
      <c r="V869" s="222"/>
      <c r="W869" s="222"/>
      <c r="X869" s="222"/>
      <c r="Y869" s="222"/>
      <c r="Z869" s="222"/>
    </row>
    <row r="870" ht="12.75" customHeight="1">
      <c r="A870" s="222"/>
      <c r="B870" s="222"/>
      <c r="C870" s="222"/>
      <c r="D870" s="222"/>
      <c r="E870" s="222"/>
      <c r="F870" s="222"/>
      <c r="G870" s="222"/>
      <c r="H870" s="222"/>
      <c r="I870" s="222"/>
      <c r="J870" s="222"/>
      <c r="K870" s="222"/>
      <c r="L870" s="222"/>
      <c r="M870" s="222"/>
      <c r="N870" s="230"/>
      <c r="O870" s="222"/>
      <c r="P870" s="222"/>
      <c r="Q870" s="222"/>
      <c r="R870" s="222"/>
      <c r="S870" s="222"/>
      <c r="T870" s="222"/>
      <c r="U870" s="222"/>
      <c r="V870" s="222"/>
      <c r="W870" s="222"/>
      <c r="X870" s="222"/>
      <c r="Y870" s="222"/>
      <c r="Z870" s="222"/>
    </row>
    <row r="871" ht="12.75" customHeight="1">
      <c r="A871" s="222"/>
      <c r="B871" s="222"/>
      <c r="C871" s="222"/>
      <c r="D871" s="222"/>
      <c r="E871" s="222"/>
      <c r="F871" s="222"/>
      <c r="G871" s="222"/>
      <c r="H871" s="222"/>
      <c r="I871" s="222"/>
      <c r="J871" s="222"/>
      <c r="K871" s="222"/>
      <c r="L871" s="222"/>
      <c r="M871" s="222"/>
      <c r="N871" s="230"/>
      <c r="O871" s="222"/>
      <c r="P871" s="222"/>
      <c r="Q871" s="222"/>
      <c r="R871" s="222"/>
      <c r="S871" s="222"/>
      <c r="T871" s="222"/>
      <c r="U871" s="222"/>
      <c r="V871" s="222"/>
      <c r="W871" s="222"/>
      <c r="X871" s="222"/>
      <c r="Y871" s="222"/>
      <c r="Z871" s="222"/>
    </row>
    <row r="872" ht="12.75" customHeight="1">
      <c r="A872" s="222"/>
      <c r="B872" s="222"/>
      <c r="C872" s="222"/>
      <c r="D872" s="222"/>
      <c r="E872" s="222"/>
      <c r="F872" s="222"/>
      <c r="G872" s="222"/>
      <c r="H872" s="222"/>
      <c r="I872" s="222"/>
      <c r="J872" s="222"/>
      <c r="K872" s="222"/>
      <c r="L872" s="222"/>
      <c r="M872" s="222"/>
      <c r="N872" s="230"/>
      <c r="O872" s="222"/>
      <c r="P872" s="222"/>
      <c r="Q872" s="222"/>
      <c r="R872" s="222"/>
      <c r="S872" s="222"/>
      <c r="T872" s="222"/>
      <c r="U872" s="222"/>
      <c r="V872" s="222"/>
      <c r="W872" s="222"/>
      <c r="X872" s="222"/>
      <c r="Y872" s="222"/>
      <c r="Z872" s="222"/>
    </row>
    <row r="873" ht="12.75" customHeight="1">
      <c r="A873" s="222"/>
      <c r="B873" s="222"/>
      <c r="C873" s="222"/>
      <c r="D873" s="222"/>
      <c r="E873" s="222"/>
      <c r="F873" s="222"/>
      <c r="G873" s="222"/>
      <c r="H873" s="222"/>
      <c r="I873" s="222"/>
      <c r="J873" s="222"/>
      <c r="K873" s="222"/>
      <c r="L873" s="222"/>
      <c r="M873" s="222"/>
      <c r="N873" s="230"/>
      <c r="O873" s="222"/>
      <c r="P873" s="222"/>
      <c r="Q873" s="222"/>
      <c r="R873" s="222"/>
      <c r="S873" s="222"/>
      <c r="T873" s="222"/>
      <c r="U873" s="222"/>
      <c r="V873" s="222"/>
      <c r="W873" s="222"/>
      <c r="X873" s="222"/>
      <c r="Y873" s="222"/>
      <c r="Z873" s="222"/>
    </row>
    <row r="874" ht="12.75" customHeight="1">
      <c r="A874" s="222"/>
      <c r="B874" s="222"/>
      <c r="C874" s="222"/>
      <c r="D874" s="222"/>
      <c r="E874" s="222"/>
      <c r="F874" s="222"/>
      <c r="G874" s="222"/>
      <c r="H874" s="222"/>
      <c r="I874" s="222"/>
      <c r="J874" s="222"/>
      <c r="K874" s="222"/>
      <c r="L874" s="222"/>
      <c r="M874" s="222"/>
      <c r="N874" s="230"/>
      <c r="O874" s="222"/>
      <c r="P874" s="222"/>
      <c r="Q874" s="222"/>
      <c r="R874" s="222"/>
      <c r="S874" s="222"/>
      <c r="T874" s="222"/>
      <c r="U874" s="222"/>
      <c r="V874" s="222"/>
      <c r="W874" s="222"/>
      <c r="X874" s="222"/>
      <c r="Y874" s="222"/>
      <c r="Z874" s="222"/>
    </row>
    <row r="875" ht="12.75" customHeight="1">
      <c r="A875" s="222"/>
      <c r="B875" s="222"/>
      <c r="C875" s="222"/>
      <c r="D875" s="222"/>
      <c r="E875" s="222"/>
      <c r="F875" s="222"/>
      <c r="G875" s="222"/>
      <c r="H875" s="222"/>
      <c r="I875" s="222"/>
      <c r="J875" s="222"/>
      <c r="K875" s="222"/>
      <c r="L875" s="222"/>
      <c r="M875" s="222"/>
      <c r="N875" s="230"/>
      <c r="O875" s="222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  <c r="Z875" s="222"/>
    </row>
    <row r="876" ht="12.75" customHeight="1">
      <c r="A876" s="222"/>
      <c r="B876" s="222"/>
      <c r="C876" s="222"/>
      <c r="D876" s="222"/>
      <c r="E876" s="222"/>
      <c r="F876" s="222"/>
      <c r="G876" s="222"/>
      <c r="H876" s="222"/>
      <c r="I876" s="222"/>
      <c r="J876" s="222"/>
      <c r="K876" s="222"/>
      <c r="L876" s="222"/>
      <c r="M876" s="222"/>
      <c r="N876" s="230"/>
      <c r="O876" s="222"/>
      <c r="P876" s="222"/>
      <c r="Q876" s="222"/>
      <c r="R876" s="222"/>
      <c r="S876" s="222"/>
      <c r="T876" s="222"/>
      <c r="U876" s="222"/>
      <c r="V876" s="222"/>
      <c r="W876" s="222"/>
      <c r="X876" s="222"/>
      <c r="Y876" s="222"/>
      <c r="Z876" s="222"/>
    </row>
    <row r="877" ht="12.75" customHeight="1">
      <c r="A877" s="222"/>
      <c r="B877" s="222"/>
      <c r="C877" s="222"/>
      <c r="D877" s="222"/>
      <c r="E877" s="222"/>
      <c r="F877" s="222"/>
      <c r="G877" s="222"/>
      <c r="H877" s="222"/>
      <c r="I877" s="222"/>
      <c r="J877" s="222"/>
      <c r="K877" s="222"/>
      <c r="L877" s="222"/>
      <c r="M877" s="222"/>
      <c r="N877" s="230"/>
      <c r="O877" s="222"/>
      <c r="P877" s="222"/>
      <c r="Q877" s="222"/>
      <c r="R877" s="222"/>
      <c r="S877" s="222"/>
      <c r="T877" s="222"/>
      <c r="U877" s="222"/>
      <c r="V877" s="222"/>
      <c r="W877" s="222"/>
      <c r="X877" s="222"/>
      <c r="Y877" s="222"/>
      <c r="Z877" s="222"/>
    </row>
    <row r="878" ht="12.75" customHeight="1">
      <c r="A878" s="222"/>
      <c r="B878" s="222"/>
      <c r="C878" s="222"/>
      <c r="D878" s="222"/>
      <c r="E878" s="222"/>
      <c r="F878" s="222"/>
      <c r="G878" s="222"/>
      <c r="H878" s="222"/>
      <c r="I878" s="222"/>
      <c r="J878" s="222"/>
      <c r="K878" s="222"/>
      <c r="L878" s="222"/>
      <c r="M878" s="222"/>
      <c r="N878" s="230"/>
      <c r="O878" s="222"/>
      <c r="P878" s="222"/>
      <c r="Q878" s="222"/>
      <c r="R878" s="222"/>
      <c r="S878" s="222"/>
      <c r="T878" s="222"/>
      <c r="U878" s="222"/>
      <c r="V878" s="222"/>
      <c r="W878" s="222"/>
      <c r="X878" s="222"/>
      <c r="Y878" s="222"/>
      <c r="Z878" s="222"/>
    </row>
    <row r="879" ht="12.75" customHeight="1">
      <c r="A879" s="222"/>
      <c r="B879" s="222"/>
      <c r="C879" s="222"/>
      <c r="D879" s="222"/>
      <c r="E879" s="222"/>
      <c r="F879" s="222"/>
      <c r="G879" s="222"/>
      <c r="H879" s="222"/>
      <c r="I879" s="222"/>
      <c r="J879" s="222"/>
      <c r="K879" s="222"/>
      <c r="L879" s="222"/>
      <c r="M879" s="222"/>
      <c r="N879" s="230"/>
      <c r="O879" s="222"/>
      <c r="P879" s="222"/>
      <c r="Q879" s="222"/>
      <c r="R879" s="222"/>
      <c r="S879" s="222"/>
      <c r="T879" s="222"/>
      <c r="U879" s="222"/>
      <c r="V879" s="222"/>
      <c r="W879" s="222"/>
      <c r="X879" s="222"/>
      <c r="Y879" s="222"/>
      <c r="Z879" s="222"/>
    </row>
    <row r="880" ht="12.75" customHeight="1">
      <c r="A880" s="222"/>
      <c r="B880" s="222"/>
      <c r="C880" s="222"/>
      <c r="D880" s="222"/>
      <c r="E880" s="222"/>
      <c r="F880" s="222"/>
      <c r="G880" s="222"/>
      <c r="H880" s="222"/>
      <c r="I880" s="222"/>
      <c r="J880" s="222"/>
      <c r="K880" s="222"/>
      <c r="L880" s="222"/>
      <c r="M880" s="222"/>
      <c r="N880" s="230"/>
      <c r="O880" s="222"/>
      <c r="P880" s="222"/>
      <c r="Q880" s="222"/>
      <c r="R880" s="222"/>
      <c r="S880" s="222"/>
      <c r="T880" s="222"/>
      <c r="U880" s="222"/>
      <c r="V880" s="222"/>
      <c r="W880" s="222"/>
      <c r="X880" s="222"/>
      <c r="Y880" s="222"/>
      <c r="Z880" s="222"/>
    </row>
    <row r="881" ht="12.75" customHeight="1">
      <c r="A881" s="222"/>
      <c r="B881" s="222"/>
      <c r="C881" s="222"/>
      <c r="D881" s="222"/>
      <c r="E881" s="222"/>
      <c r="F881" s="222"/>
      <c r="G881" s="222"/>
      <c r="H881" s="222"/>
      <c r="I881" s="222"/>
      <c r="J881" s="222"/>
      <c r="K881" s="222"/>
      <c r="L881" s="222"/>
      <c r="M881" s="222"/>
      <c r="N881" s="230"/>
      <c r="O881" s="222"/>
      <c r="P881" s="222"/>
      <c r="Q881" s="222"/>
      <c r="R881" s="222"/>
      <c r="S881" s="222"/>
      <c r="T881" s="222"/>
      <c r="U881" s="222"/>
      <c r="V881" s="222"/>
      <c r="W881" s="222"/>
      <c r="X881" s="222"/>
      <c r="Y881" s="222"/>
      <c r="Z881" s="222"/>
    </row>
    <row r="882" ht="12.75" customHeight="1">
      <c r="A882" s="222"/>
      <c r="B882" s="222"/>
      <c r="C882" s="222"/>
      <c r="D882" s="222"/>
      <c r="E882" s="222"/>
      <c r="F882" s="222"/>
      <c r="G882" s="222"/>
      <c r="H882" s="222"/>
      <c r="I882" s="222"/>
      <c r="J882" s="222"/>
      <c r="K882" s="222"/>
      <c r="L882" s="222"/>
      <c r="M882" s="222"/>
      <c r="N882" s="230"/>
      <c r="O882" s="222"/>
      <c r="P882" s="222"/>
      <c r="Q882" s="222"/>
      <c r="R882" s="222"/>
      <c r="S882" s="222"/>
      <c r="T882" s="222"/>
      <c r="U882" s="222"/>
      <c r="V882" s="222"/>
      <c r="W882" s="222"/>
      <c r="X882" s="222"/>
      <c r="Y882" s="222"/>
      <c r="Z882" s="222"/>
    </row>
    <row r="883" ht="12.75" customHeight="1">
      <c r="A883" s="222"/>
      <c r="B883" s="222"/>
      <c r="C883" s="222"/>
      <c r="D883" s="222"/>
      <c r="E883" s="222"/>
      <c r="F883" s="222"/>
      <c r="G883" s="222"/>
      <c r="H883" s="222"/>
      <c r="I883" s="222"/>
      <c r="J883" s="222"/>
      <c r="K883" s="222"/>
      <c r="L883" s="222"/>
      <c r="M883" s="222"/>
      <c r="N883" s="230"/>
      <c r="O883" s="222"/>
      <c r="P883" s="222"/>
      <c r="Q883" s="222"/>
      <c r="R883" s="222"/>
      <c r="S883" s="222"/>
      <c r="T883" s="222"/>
      <c r="U883" s="222"/>
      <c r="V883" s="222"/>
      <c r="W883" s="222"/>
      <c r="X883" s="222"/>
      <c r="Y883" s="222"/>
      <c r="Z883" s="222"/>
    </row>
    <row r="884" ht="12.75" customHeight="1">
      <c r="A884" s="222"/>
      <c r="B884" s="222"/>
      <c r="C884" s="222"/>
      <c r="D884" s="222"/>
      <c r="E884" s="222"/>
      <c r="F884" s="222"/>
      <c r="G884" s="222"/>
      <c r="H884" s="222"/>
      <c r="I884" s="222"/>
      <c r="J884" s="222"/>
      <c r="K884" s="222"/>
      <c r="L884" s="222"/>
      <c r="M884" s="222"/>
      <c r="N884" s="230"/>
      <c r="O884" s="222"/>
      <c r="P884" s="222"/>
      <c r="Q884" s="222"/>
      <c r="R884" s="222"/>
      <c r="S884" s="222"/>
      <c r="T884" s="222"/>
      <c r="U884" s="222"/>
      <c r="V884" s="222"/>
      <c r="W884" s="222"/>
      <c r="X884" s="222"/>
      <c r="Y884" s="222"/>
      <c r="Z884" s="222"/>
    </row>
    <row r="885" ht="12.75" customHeight="1">
      <c r="A885" s="222"/>
      <c r="B885" s="222"/>
      <c r="C885" s="222"/>
      <c r="D885" s="222"/>
      <c r="E885" s="222"/>
      <c r="F885" s="222"/>
      <c r="G885" s="222"/>
      <c r="H885" s="222"/>
      <c r="I885" s="222"/>
      <c r="J885" s="222"/>
      <c r="K885" s="222"/>
      <c r="L885" s="222"/>
      <c r="M885" s="222"/>
      <c r="N885" s="230"/>
      <c r="O885" s="222"/>
      <c r="P885" s="222"/>
      <c r="Q885" s="222"/>
      <c r="R885" s="222"/>
      <c r="S885" s="222"/>
      <c r="T885" s="222"/>
      <c r="U885" s="222"/>
      <c r="V885" s="222"/>
      <c r="W885" s="222"/>
      <c r="X885" s="222"/>
      <c r="Y885" s="222"/>
      <c r="Z885" s="222"/>
    </row>
    <row r="886" ht="12.75" customHeight="1">
      <c r="A886" s="222"/>
      <c r="B886" s="222"/>
      <c r="C886" s="222"/>
      <c r="D886" s="222"/>
      <c r="E886" s="222"/>
      <c r="F886" s="222"/>
      <c r="G886" s="222"/>
      <c r="H886" s="222"/>
      <c r="I886" s="222"/>
      <c r="J886" s="222"/>
      <c r="K886" s="222"/>
      <c r="L886" s="222"/>
      <c r="M886" s="222"/>
      <c r="N886" s="230"/>
      <c r="O886" s="222"/>
      <c r="P886" s="222"/>
      <c r="Q886" s="222"/>
      <c r="R886" s="222"/>
      <c r="S886" s="222"/>
      <c r="T886" s="222"/>
      <c r="U886" s="222"/>
      <c r="V886" s="222"/>
      <c r="W886" s="222"/>
      <c r="X886" s="222"/>
      <c r="Y886" s="222"/>
      <c r="Z886" s="222"/>
    </row>
    <row r="887" ht="12.75" customHeight="1">
      <c r="A887" s="222"/>
      <c r="B887" s="222"/>
      <c r="C887" s="222"/>
      <c r="D887" s="222"/>
      <c r="E887" s="222"/>
      <c r="F887" s="222"/>
      <c r="G887" s="222"/>
      <c r="H887" s="222"/>
      <c r="I887" s="222"/>
      <c r="J887" s="222"/>
      <c r="K887" s="222"/>
      <c r="L887" s="222"/>
      <c r="M887" s="222"/>
      <c r="N887" s="230"/>
      <c r="O887" s="222"/>
      <c r="P887" s="222"/>
      <c r="Q887" s="222"/>
      <c r="R887" s="222"/>
      <c r="S887" s="222"/>
      <c r="T887" s="222"/>
      <c r="U887" s="222"/>
      <c r="V887" s="222"/>
      <c r="W887" s="222"/>
      <c r="X887" s="222"/>
      <c r="Y887" s="222"/>
      <c r="Z887" s="222"/>
    </row>
    <row r="888" ht="12.75" customHeight="1">
      <c r="A888" s="222"/>
      <c r="B888" s="222"/>
      <c r="C888" s="222"/>
      <c r="D888" s="222"/>
      <c r="E888" s="222"/>
      <c r="F888" s="222"/>
      <c r="G888" s="222"/>
      <c r="H888" s="222"/>
      <c r="I888" s="222"/>
      <c r="J888" s="222"/>
      <c r="K888" s="222"/>
      <c r="L888" s="222"/>
      <c r="M888" s="222"/>
      <c r="N888" s="230"/>
      <c r="O888" s="222"/>
      <c r="P888" s="222"/>
      <c r="Q888" s="222"/>
      <c r="R888" s="222"/>
      <c r="S888" s="222"/>
      <c r="T888" s="222"/>
      <c r="U888" s="222"/>
      <c r="V888" s="222"/>
      <c r="W888" s="222"/>
      <c r="X888" s="222"/>
      <c r="Y888" s="222"/>
      <c r="Z888" s="222"/>
    </row>
    <row r="889" ht="12.75" customHeight="1">
      <c r="A889" s="222"/>
      <c r="B889" s="222"/>
      <c r="C889" s="222"/>
      <c r="D889" s="222"/>
      <c r="E889" s="222"/>
      <c r="F889" s="222"/>
      <c r="G889" s="222"/>
      <c r="H889" s="222"/>
      <c r="I889" s="222"/>
      <c r="J889" s="222"/>
      <c r="K889" s="222"/>
      <c r="L889" s="222"/>
      <c r="M889" s="222"/>
      <c r="N889" s="230"/>
      <c r="O889" s="222"/>
      <c r="P889" s="222"/>
      <c r="Q889" s="222"/>
      <c r="R889" s="222"/>
      <c r="S889" s="222"/>
      <c r="T889" s="222"/>
      <c r="U889" s="222"/>
      <c r="V889" s="222"/>
      <c r="W889" s="222"/>
      <c r="X889" s="222"/>
      <c r="Y889" s="222"/>
      <c r="Z889" s="222"/>
    </row>
    <row r="890" ht="12.75" customHeight="1">
      <c r="A890" s="222"/>
      <c r="B890" s="222"/>
      <c r="C890" s="222"/>
      <c r="D890" s="222"/>
      <c r="E890" s="222"/>
      <c r="F890" s="222"/>
      <c r="G890" s="222"/>
      <c r="H890" s="222"/>
      <c r="I890" s="222"/>
      <c r="J890" s="222"/>
      <c r="K890" s="222"/>
      <c r="L890" s="222"/>
      <c r="M890" s="222"/>
      <c r="N890" s="230"/>
      <c r="O890" s="222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  <c r="Z890" s="222"/>
    </row>
    <row r="891" ht="12.75" customHeight="1">
      <c r="A891" s="222"/>
      <c r="B891" s="222"/>
      <c r="C891" s="222"/>
      <c r="D891" s="222"/>
      <c r="E891" s="222"/>
      <c r="F891" s="222"/>
      <c r="G891" s="222"/>
      <c r="H891" s="222"/>
      <c r="I891" s="222"/>
      <c r="J891" s="222"/>
      <c r="K891" s="222"/>
      <c r="L891" s="222"/>
      <c r="M891" s="222"/>
      <c r="N891" s="230"/>
      <c r="O891" s="222"/>
      <c r="P891" s="222"/>
      <c r="Q891" s="222"/>
      <c r="R891" s="222"/>
      <c r="S891" s="222"/>
      <c r="T891" s="222"/>
      <c r="U891" s="222"/>
      <c r="V891" s="222"/>
      <c r="W891" s="222"/>
      <c r="X891" s="222"/>
      <c r="Y891" s="222"/>
      <c r="Z891" s="222"/>
    </row>
    <row r="892" ht="12.75" customHeight="1">
      <c r="A892" s="222"/>
      <c r="B892" s="222"/>
      <c r="C892" s="222"/>
      <c r="D892" s="222"/>
      <c r="E892" s="222"/>
      <c r="F892" s="222"/>
      <c r="G892" s="222"/>
      <c r="H892" s="222"/>
      <c r="I892" s="222"/>
      <c r="J892" s="222"/>
      <c r="K892" s="222"/>
      <c r="L892" s="222"/>
      <c r="M892" s="222"/>
      <c r="N892" s="230"/>
      <c r="O892" s="222"/>
      <c r="P892" s="222"/>
      <c r="Q892" s="222"/>
      <c r="R892" s="222"/>
      <c r="S892" s="222"/>
      <c r="T892" s="222"/>
      <c r="U892" s="222"/>
      <c r="V892" s="222"/>
      <c r="W892" s="222"/>
      <c r="X892" s="222"/>
      <c r="Y892" s="222"/>
      <c r="Z892" s="222"/>
    </row>
    <row r="893" ht="12.75" customHeight="1">
      <c r="A893" s="222"/>
      <c r="B893" s="222"/>
      <c r="C893" s="222"/>
      <c r="D893" s="222"/>
      <c r="E893" s="222"/>
      <c r="F893" s="222"/>
      <c r="G893" s="222"/>
      <c r="H893" s="222"/>
      <c r="I893" s="222"/>
      <c r="J893" s="222"/>
      <c r="K893" s="222"/>
      <c r="L893" s="222"/>
      <c r="M893" s="222"/>
      <c r="N893" s="230"/>
      <c r="O893" s="222"/>
      <c r="P893" s="222"/>
      <c r="Q893" s="222"/>
      <c r="R893" s="222"/>
      <c r="S893" s="222"/>
      <c r="T893" s="222"/>
      <c r="U893" s="222"/>
      <c r="V893" s="222"/>
      <c r="W893" s="222"/>
      <c r="X893" s="222"/>
      <c r="Y893" s="222"/>
      <c r="Z893" s="222"/>
    </row>
    <row r="894" ht="12.75" customHeight="1">
      <c r="A894" s="222"/>
      <c r="B894" s="222"/>
      <c r="C894" s="222"/>
      <c r="D894" s="222"/>
      <c r="E894" s="222"/>
      <c r="F894" s="222"/>
      <c r="G894" s="222"/>
      <c r="H894" s="222"/>
      <c r="I894" s="222"/>
      <c r="J894" s="222"/>
      <c r="K894" s="222"/>
      <c r="L894" s="222"/>
      <c r="M894" s="222"/>
      <c r="N894" s="230"/>
      <c r="O894" s="222"/>
      <c r="P894" s="222"/>
      <c r="Q894" s="222"/>
      <c r="R894" s="222"/>
      <c r="S894" s="222"/>
      <c r="T894" s="222"/>
      <c r="U894" s="222"/>
      <c r="V894" s="222"/>
      <c r="W894" s="222"/>
      <c r="X894" s="222"/>
      <c r="Y894" s="222"/>
      <c r="Z894" s="222"/>
    </row>
    <row r="895" ht="12.75" customHeight="1">
      <c r="A895" s="222"/>
      <c r="B895" s="222"/>
      <c r="C895" s="222"/>
      <c r="D895" s="222"/>
      <c r="E895" s="222"/>
      <c r="F895" s="222"/>
      <c r="G895" s="222"/>
      <c r="H895" s="222"/>
      <c r="I895" s="222"/>
      <c r="J895" s="222"/>
      <c r="K895" s="222"/>
      <c r="L895" s="222"/>
      <c r="M895" s="222"/>
      <c r="N895" s="230"/>
      <c r="O895" s="222"/>
      <c r="P895" s="222"/>
      <c r="Q895" s="222"/>
      <c r="R895" s="222"/>
      <c r="S895" s="222"/>
      <c r="T895" s="222"/>
      <c r="U895" s="222"/>
      <c r="V895" s="222"/>
      <c r="W895" s="222"/>
      <c r="X895" s="222"/>
      <c r="Y895" s="222"/>
      <c r="Z895" s="222"/>
    </row>
    <row r="896" ht="12.75" customHeight="1">
      <c r="A896" s="222"/>
      <c r="B896" s="222"/>
      <c r="C896" s="222"/>
      <c r="D896" s="222"/>
      <c r="E896" s="222"/>
      <c r="F896" s="222"/>
      <c r="G896" s="222"/>
      <c r="H896" s="222"/>
      <c r="I896" s="222"/>
      <c r="J896" s="222"/>
      <c r="K896" s="222"/>
      <c r="L896" s="222"/>
      <c r="M896" s="222"/>
      <c r="N896" s="230"/>
      <c r="O896" s="222"/>
      <c r="P896" s="222"/>
      <c r="Q896" s="222"/>
      <c r="R896" s="222"/>
      <c r="S896" s="222"/>
      <c r="T896" s="222"/>
      <c r="U896" s="222"/>
      <c r="V896" s="222"/>
      <c r="W896" s="222"/>
      <c r="X896" s="222"/>
      <c r="Y896" s="222"/>
      <c r="Z896" s="222"/>
    </row>
    <row r="897" ht="12.75" customHeight="1">
      <c r="A897" s="222"/>
      <c r="B897" s="222"/>
      <c r="C897" s="222"/>
      <c r="D897" s="222"/>
      <c r="E897" s="222"/>
      <c r="F897" s="222"/>
      <c r="G897" s="222"/>
      <c r="H897" s="222"/>
      <c r="I897" s="222"/>
      <c r="J897" s="222"/>
      <c r="K897" s="222"/>
      <c r="L897" s="222"/>
      <c r="M897" s="222"/>
      <c r="N897" s="230"/>
      <c r="O897" s="222"/>
      <c r="P897" s="222"/>
      <c r="Q897" s="222"/>
      <c r="R897" s="222"/>
      <c r="S897" s="222"/>
      <c r="T897" s="222"/>
      <c r="U897" s="222"/>
      <c r="V897" s="222"/>
      <c r="W897" s="222"/>
      <c r="X897" s="222"/>
      <c r="Y897" s="222"/>
      <c r="Z897" s="222"/>
    </row>
    <row r="898" ht="12.75" customHeight="1">
      <c r="A898" s="222"/>
      <c r="B898" s="222"/>
      <c r="C898" s="222"/>
      <c r="D898" s="222"/>
      <c r="E898" s="222"/>
      <c r="F898" s="222"/>
      <c r="G898" s="222"/>
      <c r="H898" s="222"/>
      <c r="I898" s="222"/>
      <c r="J898" s="222"/>
      <c r="K898" s="222"/>
      <c r="L898" s="222"/>
      <c r="M898" s="222"/>
      <c r="N898" s="230"/>
      <c r="O898" s="222"/>
      <c r="P898" s="222"/>
      <c r="Q898" s="222"/>
      <c r="R898" s="222"/>
      <c r="S898" s="222"/>
      <c r="T898" s="222"/>
      <c r="U898" s="222"/>
      <c r="V898" s="222"/>
      <c r="W898" s="222"/>
      <c r="X898" s="222"/>
      <c r="Y898" s="222"/>
      <c r="Z898" s="222"/>
    </row>
    <row r="899" ht="12.75" customHeight="1">
      <c r="A899" s="222"/>
      <c r="B899" s="222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30"/>
      <c r="O899" s="222"/>
      <c r="P899" s="222"/>
      <c r="Q899" s="222"/>
      <c r="R899" s="222"/>
      <c r="S899" s="222"/>
      <c r="T899" s="222"/>
      <c r="U899" s="222"/>
      <c r="V899" s="222"/>
      <c r="W899" s="222"/>
      <c r="X899" s="222"/>
      <c r="Y899" s="222"/>
      <c r="Z899" s="222"/>
    </row>
    <row r="900" ht="12.75" customHeight="1">
      <c r="A900" s="222"/>
      <c r="B900" s="222"/>
      <c r="C900" s="222"/>
      <c r="D900" s="222"/>
      <c r="E900" s="222"/>
      <c r="F900" s="222"/>
      <c r="G900" s="222"/>
      <c r="H900" s="222"/>
      <c r="I900" s="222"/>
      <c r="J900" s="222"/>
      <c r="K900" s="222"/>
      <c r="L900" s="222"/>
      <c r="M900" s="222"/>
      <c r="N900" s="230"/>
      <c r="O900" s="222"/>
      <c r="P900" s="222"/>
      <c r="Q900" s="222"/>
      <c r="R900" s="222"/>
      <c r="S900" s="222"/>
      <c r="T900" s="222"/>
      <c r="U900" s="222"/>
      <c r="V900" s="222"/>
      <c r="W900" s="222"/>
      <c r="X900" s="222"/>
      <c r="Y900" s="222"/>
      <c r="Z900" s="222"/>
    </row>
    <row r="901" ht="12.75" customHeight="1">
      <c r="A901" s="222"/>
      <c r="B901" s="222"/>
      <c r="C901" s="222"/>
      <c r="D901" s="222"/>
      <c r="E901" s="222"/>
      <c r="F901" s="222"/>
      <c r="G901" s="222"/>
      <c r="H901" s="222"/>
      <c r="I901" s="222"/>
      <c r="J901" s="222"/>
      <c r="K901" s="222"/>
      <c r="L901" s="222"/>
      <c r="M901" s="222"/>
      <c r="N901" s="230"/>
      <c r="O901" s="222"/>
      <c r="P901" s="222"/>
      <c r="Q901" s="222"/>
      <c r="R901" s="222"/>
      <c r="S901" s="222"/>
      <c r="T901" s="222"/>
      <c r="U901" s="222"/>
      <c r="V901" s="222"/>
      <c r="W901" s="222"/>
      <c r="X901" s="222"/>
      <c r="Y901" s="222"/>
      <c r="Z901" s="222"/>
    </row>
    <row r="902" ht="12.75" customHeight="1">
      <c r="A902" s="222"/>
      <c r="B902" s="222"/>
      <c r="C902" s="222"/>
      <c r="D902" s="222"/>
      <c r="E902" s="222"/>
      <c r="F902" s="222"/>
      <c r="G902" s="222"/>
      <c r="H902" s="222"/>
      <c r="I902" s="222"/>
      <c r="J902" s="222"/>
      <c r="K902" s="222"/>
      <c r="L902" s="222"/>
      <c r="M902" s="222"/>
      <c r="N902" s="230"/>
      <c r="O902" s="222"/>
      <c r="P902" s="222"/>
      <c r="Q902" s="222"/>
      <c r="R902" s="222"/>
      <c r="S902" s="222"/>
      <c r="T902" s="222"/>
      <c r="U902" s="222"/>
      <c r="V902" s="222"/>
      <c r="W902" s="222"/>
      <c r="X902" s="222"/>
      <c r="Y902" s="222"/>
      <c r="Z902" s="222"/>
    </row>
    <row r="903" ht="12.75" customHeight="1">
      <c r="A903" s="222"/>
      <c r="B903" s="222"/>
      <c r="C903" s="222"/>
      <c r="D903" s="222"/>
      <c r="E903" s="222"/>
      <c r="F903" s="222"/>
      <c r="G903" s="222"/>
      <c r="H903" s="222"/>
      <c r="I903" s="222"/>
      <c r="J903" s="222"/>
      <c r="K903" s="222"/>
      <c r="L903" s="222"/>
      <c r="M903" s="222"/>
      <c r="N903" s="230"/>
      <c r="O903" s="222"/>
      <c r="P903" s="222"/>
      <c r="Q903" s="222"/>
      <c r="R903" s="222"/>
      <c r="S903" s="222"/>
      <c r="T903" s="222"/>
      <c r="U903" s="222"/>
      <c r="V903" s="222"/>
      <c r="W903" s="222"/>
      <c r="X903" s="222"/>
      <c r="Y903" s="222"/>
      <c r="Z903" s="222"/>
    </row>
    <row r="904" ht="12.75" customHeight="1">
      <c r="A904" s="222"/>
      <c r="B904" s="222"/>
      <c r="C904" s="222"/>
      <c r="D904" s="222"/>
      <c r="E904" s="222"/>
      <c r="F904" s="222"/>
      <c r="G904" s="222"/>
      <c r="H904" s="222"/>
      <c r="I904" s="222"/>
      <c r="J904" s="222"/>
      <c r="K904" s="222"/>
      <c r="L904" s="222"/>
      <c r="M904" s="222"/>
      <c r="N904" s="230"/>
      <c r="O904" s="222"/>
      <c r="P904" s="222"/>
      <c r="Q904" s="222"/>
      <c r="R904" s="222"/>
      <c r="S904" s="222"/>
      <c r="T904" s="222"/>
      <c r="U904" s="222"/>
      <c r="V904" s="222"/>
      <c r="W904" s="222"/>
      <c r="X904" s="222"/>
      <c r="Y904" s="222"/>
      <c r="Z904" s="222"/>
    </row>
    <row r="905" ht="12.75" customHeight="1">
      <c r="A905" s="222"/>
      <c r="B905" s="222"/>
      <c r="C905" s="222"/>
      <c r="D905" s="222"/>
      <c r="E905" s="222"/>
      <c r="F905" s="222"/>
      <c r="G905" s="222"/>
      <c r="H905" s="222"/>
      <c r="I905" s="222"/>
      <c r="J905" s="222"/>
      <c r="K905" s="222"/>
      <c r="L905" s="222"/>
      <c r="M905" s="222"/>
      <c r="N905" s="230"/>
      <c r="O905" s="222"/>
      <c r="P905" s="222"/>
      <c r="Q905" s="222"/>
      <c r="R905" s="222"/>
      <c r="S905" s="222"/>
      <c r="T905" s="222"/>
      <c r="U905" s="222"/>
      <c r="V905" s="222"/>
      <c r="W905" s="222"/>
      <c r="X905" s="222"/>
      <c r="Y905" s="222"/>
      <c r="Z905" s="222"/>
    </row>
    <row r="906" ht="12.75" customHeight="1">
      <c r="A906" s="222"/>
      <c r="B906" s="222"/>
      <c r="C906" s="222"/>
      <c r="D906" s="222"/>
      <c r="E906" s="222"/>
      <c r="F906" s="222"/>
      <c r="G906" s="222"/>
      <c r="H906" s="222"/>
      <c r="I906" s="222"/>
      <c r="J906" s="222"/>
      <c r="K906" s="222"/>
      <c r="L906" s="222"/>
      <c r="M906" s="222"/>
      <c r="N906" s="230"/>
      <c r="O906" s="222"/>
      <c r="P906" s="222"/>
      <c r="Q906" s="222"/>
      <c r="R906" s="222"/>
      <c r="S906" s="222"/>
      <c r="T906" s="222"/>
      <c r="U906" s="222"/>
      <c r="V906" s="222"/>
      <c r="W906" s="222"/>
      <c r="X906" s="222"/>
      <c r="Y906" s="222"/>
      <c r="Z906" s="222"/>
    </row>
    <row r="907" ht="12.75" customHeight="1">
      <c r="A907" s="222"/>
      <c r="B907" s="222"/>
      <c r="C907" s="222"/>
      <c r="D907" s="222"/>
      <c r="E907" s="222"/>
      <c r="F907" s="222"/>
      <c r="G907" s="222"/>
      <c r="H907" s="222"/>
      <c r="I907" s="222"/>
      <c r="J907" s="222"/>
      <c r="K907" s="222"/>
      <c r="L907" s="222"/>
      <c r="M907" s="222"/>
      <c r="N907" s="230"/>
      <c r="O907" s="222"/>
      <c r="P907" s="222"/>
      <c r="Q907" s="222"/>
      <c r="R907" s="222"/>
      <c r="S907" s="222"/>
      <c r="T907" s="222"/>
      <c r="U907" s="222"/>
      <c r="V907" s="222"/>
      <c r="W907" s="222"/>
      <c r="X907" s="222"/>
      <c r="Y907" s="222"/>
      <c r="Z907" s="222"/>
    </row>
    <row r="908" ht="12.75" customHeight="1">
      <c r="A908" s="222"/>
      <c r="B908" s="222"/>
      <c r="C908" s="222"/>
      <c r="D908" s="222"/>
      <c r="E908" s="222"/>
      <c r="F908" s="222"/>
      <c r="G908" s="222"/>
      <c r="H908" s="222"/>
      <c r="I908" s="222"/>
      <c r="J908" s="222"/>
      <c r="K908" s="222"/>
      <c r="L908" s="222"/>
      <c r="M908" s="222"/>
      <c r="N908" s="230"/>
      <c r="O908" s="222"/>
      <c r="P908" s="222"/>
      <c r="Q908" s="222"/>
      <c r="R908" s="222"/>
      <c r="S908" s="222"/>
      <c r="T908" s="222"/>
      <c r="U908" s="222"/>
      <c r="V908" s="222"/>
      <c r="W908" s="222"/>
      <c r="X908" s="222"/>
      <c r="Y908" s="222"/>
      <c r="Z908" s="222"/>
    </row>
    <row r="909" ht="12.75" customHeight="1">
      <c r="A909" s="222"/>
      <c r="B909" s="222"/>
      <c r="C909" s="222"/>
      <c r="D909" s="222"/>
      <c r="E909" s="222"/>
      <c r="F909" s="222"/>
      <c r="G909" s="222"/>
      <c r="H909" s="222"/>
      <c r="I909" s="222"/>
      <c r="J909" s="222"/>
      <c r="K909" s="222"/>
      <c r="L909" s="222"/>
      <c r="M909" s="222"/>
      <c r="N909" s="230"/>
      <c r="O909" s="222"/>
      <c r="P909" s="222"/>
      <c r="Q909" s="222"/>
      <c r="R909" s="222"/>
      <c r="S909" s="222"/>
      <c r="T909" s="222"/>
      <c r="U909" s="222"/>
      <c r="V909" s="222"/>
      <c r="W909" s="222"/>
      <c r="X909" s="222"/>
      <c r="Y909" s="222"/>
      <c r="Z909" s="222"/>
    </row>
    <row r="910" ht="12.75" customHeight="1">
      <c r="A910" s="222"/>
      <c r="B910" s="222"/>
      <c r="C910" s="222"/>
      <c r="D910" s="222"/>
      <c r="E910" s="222"/>
      <c r="F910" s="222"/>
      <c r="G910" s="222"/>
      <c r="H910" s="222"/>
      <c r="I910" s="222"/>
      <c r="J910" s="222"/>
      <c r="K910" s="222"/>
      <c r="L910" s="222"/>
      <c r="M910" s="222"/>
      <c r="N910" s="230"/>
      <c r="O910" s="222"/>
      <c r="P910" s="222"/>
      <c r="Q910" s="222"/>
      <c r="R910" s="222"/>
      <c r="S910" s="222"/>
      <c r="T910" s="222"/>
      <c r="U910" s="222"/>
      <c r="V910" s="222"/>
      <c r="W910" s="222"/>
      <c r="X910" s="222"/>
      <c r="Y910" s="222"/>
      <c r="Z910" s="222"/>
    </row>
    <row r="911" ht="12.75" customHeight="1">
      <c r="A911" s="222"/>
      <c r="B911" s="222"/>
      <c r="C911" s="222"/>
      <c r="D911" s="222"/>
      <c r="E911" s="222"/>
      <c r="F911" s="222"/>
      <c r="G911" s="222"/>
      <c r="H911" s="222"/>
      <c r="I911" s="222"/>
      <c r="J911" s="222"/>
      <c r="K911" s="222"/>
      <c r="L911" s="222"/>
      <c r="M911" s="222"/>
      <c r="N911" s="230"/>
      <c r="O911" s="222"/>
      <c r="P911" s="222"/>
      <c r="Q911" s="222"/>
      <c r="R911" s="222"/>
      <c r="S911" s="222"/>
      <c r="T911" s="222"/>
      <c r="U911" s="222"/>
      <c r="V911" s="222"/>
      <c r="W911" s="222"/>
      <c r="X911" s="222"/>
      <c r="Y911" s="222"/>
      <c r="Z911" s="222"/>
    </row>
    <row r="912" ht="12.75" customHeight="1">
      <c r="A912" s="222"/>
      <c r="B912" s="222"/>
      <c r="C912" s="222"/>
      <c r="D912" s="222"/>
      <c r="E912" s="222"/>
      <c r="F912" s="222"/>
      <c r="G912" s="222"/>
      <c r="H912" s="222"/>
      <c r="I912" s="222"/>
      <c r="J912" s="222"/>
      <c r="K912" s="222"/>
      <c r="L912" s="222"/>
      <c r="M912" s="222"/>
      <c r="N912" s="230"/>
      <c r="O912" s="222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  <c r="Z912" s="222"/>
    </row>
    <row r="913" ht="12.75" customHeight="1">
      <c r="A913" s="222"/>
      <c r="B913" s="222"/>
      <c r="C913" s="222"/>
      <c r="D913" s="222"/>
      <c r="E913" s="222"/>
      <c r="F913" s="222"/>
      <c r="G913" s="222"/>
      <c r="H913" s="222"/>
      <c r="I913" s="222"/>
      <c r="J913" s="222"/>
      <c r="K913" s="222"/>
      <c r="L913" s="222"/>
      <c r="M913" s="222"/>
      <c r="N913" s="230"/>
      <c r="O913" s="222"/>
      <c r="P913" s="222"/>
      <c r="Q913" s="222"/>
      <c r="R913" s="222"/>
      <c r="S913" s="222"/>
      <c r="T913" s="222"/>
      <c r="U913" s="222"/>
      <c r="V913" s="222"/>
      <c r="W913" s="222"/>
      <c r="X913" s="222"/>
      <c r="Y913" s="222"/>
      <c r="Z913" s="222"/>
    </row>
    <row r="914" ht="12.75" customHeight="1">
      <c r="A914" s="222"/>
      <c r="B914" s="222"/>
      <c r="C914" s="222"/>
      <c r="D914" s="222"/>
      <c r="E914" s="222"/>
      <c r="F914" s="222"/>
      <c r="G914" s="222"/>
      <c r="H914" s="222"/>
      <c r="I914" s="222"/>
      <c r="J914" s="222"/>
      <c r="K914" s="222"/>
      <c r="L914" s="222"/>
      <c r="M914" s="222"/>
      <c r="N914" s="230"/>
      <c r="O914" s="222"/>
      <c r="P914" s="222"/>
      <c r="Q914" s="222"/>
      <c r="R914" s="222"/>
      <c r="S914" s="222"/>
      <c r="T914" s="222"/>
      <c r="U914" s="222"/>
      <c r="V914" s="222"/>
      <c r="W914" s="222"/>
      <c r="X914" s="222"/>
      <c r="Y914" s="222"/>
      <c r="Z914" s="222"/>
    </row>
    <row r="915" ht="12.75" customHeight="1">
      <c r="A915" s="222"/>
      <c r="B915" s="222"/>
      <c r="C915" s="222"/>
      <c r="D915" s="222"/>
      <c r="E915" s="222"/>
      <c r="F915" s="222"/>
      <c r="G915" s="222"/>
      <c r="H915" s="222"/>
      <c r="I915" s="222"/>
      <c r="J915" s="222"/>
      <c r="K915" s="222"/>
      <c r="L915" s="222"/>
      <c r="M915" s="222"/>
      <c r="N915" s="230"/>
      <c r="O915" s="222"/>
      <c r="P915" s="222"/>
      <c r="Q915" s="222"/>
      <c r="R915" s="222"/>
      <c r="S915" s="222"/>
      <c r="T915" s="222"/>
      <c r="U915" s="222"/>
      <c r="V915" s="222"/>
      <c r="W915" s="222"/>
      <c r="X915" s="222"/>
      <c r="Y915" s="222"/>
      <c r="Z915" s="222"/>
    </row>
    <row r="916" ht="12.75" customHeight="1">
      <c r="A916" s="222"/>
      <c r="B916" s="222"/>
      <c r="C916" s="222"/>
      <c r="D916" s="222"/>
      <c r="E916" s="222"/>
      <c r="F916" s="222"/>
      <c r="G916" s="222"/>
      <c r="H916" s="222"/>
      <c r="I916" s="222"/>
      <c r="J916" s="222"/>
      <c r="K916" s="222"/>
      <c r="L916" s="222"/>
      <c r="M916" s="222"/>
      <c r="N916" s="230"/>
      <c r="O916" s="222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  <c r="Z916" s="222"/>
    </row>
    <row r="917" ht="12.75" customHeight="1">
      <c r="A917" s="222"/>
      <c r="B917" s="222"/>
      <c r="C917" s="222"/>
      <c r="D917" s="222"/>
      <c r="E917" s="222"/>
      <c r="F917" s="222"/>
      <c r="G917" s="222"/>
      <c r="H917" s="222"/>
      <c r="I917" s="222"/>
      <c r="J917" s="222"/>
      <c r="K917" s="222"/>
      <c r="L917" s="222"/>
      <c r="M917" s="222"/>
      <c r="N917" s="230"/>
      <c r="O917" s="222"/>
      <c r="P917" s="222"/>
      <c r="Q917" s="222"/>
      <c r="R917" s="222"/>
      <c r="S917" s="222"/>
      <c r="T917" s="222"/>
      <c r="U917" s="222"/>
      <c r="V917" s="222"/>
      <c r="W917" s="222"/>
      <c r="X917" s="222"/>
      <c r="Y917" s="222"/>
      <c r="Z917" s="222"/>
    </row>
    <row r="918" ht="12.75" customHeight="1">
      <c r="A918" s="222"/>
      <c r="B918" s="222"/>
      <c r="C918" s="222"/>
      <c r="D918" s="222"/>
      <c r="E918" s="222"/>
      <c r="F918" s="222"/>
      <c r="G918" s="222"/>
      <c r="H918" s="222"/>
      <c r="I918" s="222"/>
      <c r="J918" s="222"/>
      <c r="K918" s="222"/>
      <c r="L918" s="222"/>
      <c r="M918" s="222"/>
      <c r="N918" s="230"/>
      <c r="O918" s="222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  <c r="Z918" s="222"/>
    </row>
    <row r="919" ht="12.75" customHeight="1">
      <c r="A919" s="222"/>
      <c r="B919" s="222"/>
      <c r="C919" s="222"/>
      <c r="D919" s="222"/>
      <c r="E919" s="222"/>
      <c r="F919" s="222"/>
      <c r="G919" s="222"/>
      <c r="H919" s="222"/>
      <c r="I919" s="222"/>
      <c r="J919" s="222"/>
      <c r="K919" s="222"/>
      <c r="L919" s="222"/>
      <c r="M919" s="222"/>
      <c r="N919" s="230"/>
      <c r="O919" s="222"/>
      <c r="P919" s="222"/>
      <c r="Q919" s="222"/>
      <c r="R919" s="222"/>
      <c r="S919" s="222"/>
      <c r="T919" s="222"/>
      <c r="U919" s="222"/>
      <c r="V919" s="222"/>
      <c r="W919" s="222"/>
      <c r="X919" s="222"/>
      <c r="Y919" s="222"/>
      <c r="Z919" s="222"/>
    </row>
    <row r="920" ht="12.75" customHeight="1">
      <c r="A920" s="222"/>
      <c r="B920" s="222"/>
      <c r="C920" s="222"/>
      <c r="D920" s="222"/>
      <c r="E920" s="222"/>
      <c r="F920" s="222"/>
      <c r="G920" s="222"/>
      <c r="H920" s="222"/>
      <c r="I920" s="222"/>
      <c r="J920" s="222"/>
      <c r="K920" s="222"/>
      <c r="L920" s="222"/>
      <c r="M920" s="222"/>
      <c r="N920" s="230"/>
      <c r="O920" s="222"/>
      <c r="P920" s="222"/>
      <c r="Q920" s="222"/>
      <c r="R920" s="222"/>
      <c r="S920" s="222"/>
      <c r="T920" s="222"/>
      <c r="U920" s="222"/>
      <c r="V920" s="222"/>
      <c r="W920" s="222"/>
      <c r="X920" s="222"/>
      <c r="Y920" s="222"/>
      <c r="Z920" s="222"/>
    </row>
    <row r="921" ht="12.75" customHeight="1">
      <c r="A921" s="222"/>
      <c r="B921" s="222"/>
      <c r="C921" s="222"/>
      <c r="D921" s="222"/>
      <c r="E921" s="222"/>
      <c r="F921" s="222"/>
      <c r="G921" s="222"/>
      <c r="H921" s="222"/>
      <c r="I921" s="222"/>
      <c r="J921" s="222"/>
      <c r="K921" s="222"/>
      <c r="L921" s="222"/>
      <c r="M921" s="222"/>
      <c r="N921" s="230"/>
      <c r="O921" s="222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  <c r="Z921" s="222"/>
    </row>
    <row r="922" ht="12.75" customHeight="1">
      <c r="A922" s="222"/>
      <c r="B922" s="222"/>
      <c r="C922" s="222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30"/>
      <c r="O922" s="222"/>
      <c r="P922" s="222"/>
      <c r="Q922" s="222"/>
      <c r="R922" s="222"/>
      <c r="S922" s="222"/>
      <c r="T922" s="222"/>
      <c r="U922" s="222"/>
      <c r="V922" s="222"/>
      <c r="W922" s="222"/>
      <c r="X922" s="222"/>
      <c r="Y922" s="222"/>
      <c r="Z922" s="222"/>
    </row>
    <row r="923" ht="12.75" customHeight="1">
      <c r="A923" s="222"/>
      <c r="B923" s="222"/>
      <c r="C923" s="222"/>
      <c r="D923" s="222"/>
      <c r="E923" s="222"/>
      <c r="F923" s="222"/>
      <c r="G923" s="222"/>
      <c r="H923" s="222"/>
      <c r="I923" s="222"/>
      <c r="J923" s="222"/>
      <c r="K923" s="222"/>
      <c r="L923" s="222"/>
      <c r="M923" s="222"/>
      <c r="N923" s="230"/>
      <c r="O923" s="222"/>
      <c r="P923" s="222"/>
      <c r="Q923" s="222"/>
      <c r="R923" s="222"/>
      <c r="S923" s="222"/>
      <c r="T923" s="222"/>
      <c r="U923" s="222"/>
      <c r="V923" s="222"/>
      <c r="W923" s="222"/>
      <c r="X923" s="222"/>
      <c r="Y923" s="222"/>
      <c r="Z923" s="222"/>
    </row>
    <row r="924" ht="12.75" customHeight="1">
      <c r="A924" s="222"/>
      <c r="B924" s="222"/>
      <c r="C924" s="222"/>
      <c r="D924" s="222"/>
      <c r="E924" s="222"/>
      <c r="F924" s="222"/>
      <c r="G924" s="222"/>
      <c r="H924" s="222"/>
      <c r="I924" s="222"/>
      <c r="J924" s="222"/>
      <c r="K924" s="222"/>
      <c r="L924" s="222"/>
      <c r="M924" s="222"/>
      <c r="N924" s="230"/>
      <c r="O924" s="222"/>
      <c r="P924" s="222"/>
      <c r="Q924" s="222"/>
      <c r="R924" s="222"/>
      <c r="S924" s="222"/>
      <c r="T924" s="222"/>
      <c r="U924" s="222"/>
      <c r="V924" s="222"/>
      <c r="W924" s="222"/>
      <c r="X924" s="222"/>
      <c r="Y924" s="222"/>
      <c r="Z924" s="222"/>
    </row>
    <row r="925" ht="12.75" customHeight="1">
      <c r="A925" s="222"/>
      <c r="B925" s="222"/>
      <c r="C925" s="222"/>
      <c r="D925" s="222"/>
      <c r="E925" s="222"/>
      <c r="F925" s="222"/>
      <c r="G925" s="222"/>
      <c r="H925" s="222"/>
      <c r="I925" s="222"/>
      <c r="J925" s="222"/>
      <c r="K925" s="222"/>
      <c r="L925" s="222"/>
      <c r="M925" s="222"/>
      <c r="N925" s="230"/>
      <c r="O925" s="222"/>
      <c r="P925" s="222"/>
      <c r="Q925" s="222"/>
      <c r="R925" s="222"/>
      <c r="S925" s="222"/>
      <c r="T925" s="222"/>
      <c r="U925" s="222"/>
      <c r="V925" s="222"/>
      <c r="W925" s="222"/>
      <c r="X925" s="222"/>
      <c r="Y925" s="222"/>
      <c r="Z925" s="222"/>
    </row>
    <row r="926" ht="12.75" customHeight="1">
      <c r="A926" s="222"/>
      <c r="B926" s="222"/>
      <c r="C926" s="222"/>
      <c r="D926" s="222"/>
      <c r="E926" s="222"/>
      <c r="F926" s="222"/>
      <c r="G926" s="222"/>
      <c r="H926" s="222"/>
      <c r="I926" s="222"/>
      <c r="J926" s="222"/>
      <c r="K926" s="222"/>
      <c r="L926" s="222"/>
      <c r="M926" s="222"/>
      <c r="N926" s="230"/>
      <c r="O926" s="222"/>
      <c r="P926" s="222"/>
      <c r="Q926" s="222"/>
      <c r="R926" s="222"/>
      <c r="S926" s="222"/>
      <c r="T926" s="222"/>
      <c r="U926" s="222"/>
      <c r="V926" s="222"/>
      <c r="W926" s="222"/>
      <c r="X926" s="222"/>
      <c r="Y926" s="222"/>
      <c r="Z926" s="222"/>
    </row>
    <row r="927" ht="12.75" customHeight="1">
      <c r="A927" s="222"/>
      <c r="B927" s="222"/>
      <c r="C927" s="222"/>
      <c r="D927" s="222"/>
      <c r="E927" s="222"/>
      <c r="F927" s="222"/>
      <c r="G927" s="222"/>
      <c r="H927" s="222"/>
      <c r="I927" s="222"/>
      <c r="J927" s="222"/>
      <c r="K927" s="222"/>
      <c r="L927" s="222"/>
      <c r="M927" s="222"/>
      <c r="N927" s="230"/>
      <c r="O927" s="222"/>
      <c r="P927" s="222"/>
      <c r="Q927" s="222"/>
      <c r="R927" s="222"/>
      <c r="S927" s="222"/>
      <c r="T927" s="222"/>
      <c r="U927" s="222"/>
      <c r="V927" s="222"/>
      <c r="W927" s="222"/>
      <c r="X927" s="222"/>
      <c r="Y927" s="222"/>
      <c r="Z927" s="222"/>
    </row>
    <row r="928" ht="12.75" customHeight="1">
      <c r="A928" s="222"/>
      <c r="B928" s="222"/>
      <c r="C928" s="222"/>
      <c r="D928" s="222"/>
      <c r="E928" s="222"/>
      <c r="F928" s="222"/>
      <c r="G928" s="222"/>
      <c r="H928" s="222"/>
      <c r="I928" s="222"/>
      <c r="J928" s="222"/>
      <c r="K928" s="222"/>
      <c r="L928" s="222"/>
      <c r="M928" s="222"/>
      <c r="N928" s="230"/>
      <c r="O928" s="222"/>
      <c r="P928" s="222"/>
      <c r="Q928" s="222"/>
      <c r="R928" s="222"/>
      <c r="S928" s="222"/>
      <c r="T928" s="222"/>
      <c r="U928" s="222"/>
      <c r="V928" s="222"/>
      <c r="W928" s="222"/>
      <c r="X928" s="222"/>
      <c r="Y928" s="222"/>
      <c r="Z928" s="222"/>
    </row>
    <row r="929" ht="12.75" customHeight="1">
      <c r="A929" s="222"/>
      <c r="B929" s="222"/>
      <c r="C929" s="222"/>
      <c r="D929" s="222"/>
      <c r="E929" s="222"/>
      <c r="F929" s="222"/>
      <c r="G929" s="222"/>
      <c r="H929" s="222"/>
      <c r="I929" s="222"/>
      <c r="J929" s="222"/>
      <c r="K929" s="222"/>
      <c r="L929" s="222"/>
      <c r="M929" s="222"/>
      <c r="N929" s="230"/>
      <c r="O929" s="222"/>
      <c r="P929" s="222"/>
      <c r="Q929" s="222"/>
      <c r="R929" s="222"/>
      <c r="S929" s="222"/>
      <c r="T929" s="222"/>
      <c r="U929" s="222"/>
      <c r="V929" s="222"/>
      <c r="W929" s="222"/>
      <c r="X929" s="222"/>
      <c r="Y929" s="222"/>
      <c r="Z929" s="222"/>
    </row>
    <row r="930" ht="12.75" customHeight="1">
      <c r="A930" s="222"/>
      <c r="B930" s="222"/>
      <c r="C930" s="222"/>
      <c r="D930" s="222"/>
      <c r="E930" s="222"/>
      <c r="F930" s="222"/>
      <c r="G930" s="222"/>
      <c r="H930" s="222"/>
      <c r="I930" s="222"/>
      <c r="J930" s="222"/>
      <c r="K930" s="222"/>
      <c r="L930" s="222"/>
      <c r="M930" s="222"/>
      <c r="N930" s="230"/>
      <c r="O930" s="222"/>
      <c r="P930" s="222"/>
      <c r="Q930" s="222"/>
      <c r="R930" s="222"/>
      <c r="S930" s="222"/>
      <c r="T930" s="222"/>
      <c r="U930" s="222"/>
      <c r="V930" s="222"/>
      <c r="W930" s="222"/>
      <c r="X930" s="222"/>
      <c r="Y930" s="222"/>
      <c r="Z930" s="222"/>
    </row>
    <row r="931" ht="12.75" customHeight="1">
      <c r="A931" s="222"/>
      <c r="B931" s="222"/>
      <c r="C931" s="222"/>
      <c r="D931" s="222"/>
      <c r="E931" s="222"/>
      <c r="F931" s="222"/>
      <c r="G931" s="222"/>
      <c r="H931" s="222"/>
      <c r="I931" s="222"/>
      <c r="J931" s="222"/>
      <c r="K931" s="222"/>
      <c r="L931" s="222"/>
      <c r="M931" s="222"/>
      <c r="N931" s="230"/>
      <c r="O931" s="222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  <c r="Z931" s="222"/>
    </row>
    <row r="932" ht="12.75" customHeight="1">
      <c r="A932" s="222"/>
      <c r="B932" s="222"/>
      <c r="C932" s="222"/>
      <c r="D932" s="222"/>
      <c r="E932" s="222"/>
      <c r="F932" s="222"/>
      <c r="G932" s="222"/>
      <c r="H932" s="222"/>
      <c r="I932" s="222"/>
      <c r="J932" s="222"/>
      <c r="K932" s="222"/>
      <c r="L932" s="222"/>
      <c r="M932" s="222"/>
      <c r="N932" s="230"/>
      <c r="O932" s="222"/>
      <c r="P932" s="222"/>
      <c r="Q932" s="222"/>
      <c r="R932" s="222"/>
      <c r="S932" s="222"/>
      <c r="T932" s="222"/>
      <c r="U932" s="222"/>
      <c r="V932" s="222"/>
      <c r="W932" s="222"/>
      <c r="X932" s="222"/>
      <c r="Y932" s="222"/>
      <c r="Z932" s="222"/>
    </row>
    <row r="933" ht="12.75" customHeight="1">
      <c r="A933" s="222"/>
      <c r="B933" s="222"/>
      <c r="C933" s="222"/>
      <c r="D933" s="222"/>
      <c r="E933" s="222"/>
      <c r="F933" s="222"/>
      <c r="G933" s="222"/>
      <c r="H933" s="222"/>
      <c r="I933" s="222"/>
      <c r="J933" s="222"/>
      <c r="K933" s="222"/>
      <c r="L933" s="222"/>
      <c r="M933" s="222"/>
      <c r="N933" s="230"/>
      <c r="O933" s="222"/>
      <c r="P933" s="222"/>
      <c r="Q933" s="222"/>
      <c r="R933" s="222"/>
      <c r="S933" s="222"/>
      <c r="T933" s="222"/>
      <c r="U933" s="222"/>
      <c r="V933" s="222"/>
      <c r="W933" s="222"/>
      <c r="X933" s="222"/>
      <c r="Y933" s="222"/>
      <c r="Z933" s="222"/>
    </row>
    <row r="934" ht="12.75" customHeight="1">
      <c r="A934" s="222"/>
      <c r="B934" s="222"/>
      <c r="C934" s="222"/>
      <c r="D934" s="222"/>
      <c r="E934" s="222"/>
      <c r="F934" s="222"/>
      <c r="G934" s="222"/>
      <c r="H934" s="222"/>
      <c r="I934" s="222"/>
      <c r="J934" s="222"/>
      <c r="K934" s="222"/>
      <c r="L934" s="222"/>
      <c r="M934" s="222"/>
      <c r="N934" s="230"/>
      <c r="O934" s="222"/>
      <c r="P934" s="222"/>
      <c r="Q934" s="222"/>
      <c r="R934" s="222"/>
      <c r="S934" s="222"/>
      <c r="T934" s="222"/>
      <c r="U934" s="222"/>
      <c r="V934" s="222"/>
      <c r="W934" s="222"/>
      <c r="X934" s="222"/>
      <c r="Y934" s="222"/>
      <c r="Z934" s="222"/>
    </row>
    <row r="935" ht="12.75" customHeight="1">
      <c r="A935" s="222"/>
      <c r="B935" s="222"/>
      <c r="C935" s="222"/>
      <c r="D935" s="222"/>
      <c r="E935" s="222"/>
      <c r="F935" s="222"/>
      <c r="G935" s="222"/>
      <c r="H935" s="222"/>
      <c r="I935" s="222"/>
      <c r="J935" s="222"/>
      <c r="K935" s="222"/>
      <c r="L935" s="222"/>
      <c r="M935" s="222"/>
      <c r="N935" s="230"/>
      <c r="O935" s="222"/>
      <c r="P935" s="222"/>
      <c r="Q935" s="222"/>
      <c r="R935" s="222"/>
      <c r="S935" s="222"/>
      <c r="T935" s="222"/>
      <c r="U935" s="222"/>
      <c r="V935" s="222"/>
      <c r="W935" s="222"/>
      <c r="X935" s="222"/>
      <c r="Y935" s="222"/>
      <c r="Z935" s="222"/>
    </row>
    <row r="936" ht="12.75" customHeight="1">
      <c r="A936" s="222"/>
      <c r="B936" s="222"/>
      <c r="C936" s="222"/>
      <c r="D936" s="222"/>
      <c r="E936" s="222"/>
      <c r="F936" s="222"/>
      <c r="G936" s="222"/>
      <c r="H936" s="222"/>
      <c r="I936" s="222"/>
      <c r="J936" s="222"/>
      <c r="K936" s="222"/>
      <c r="L936" s="222"/>
      <c r="M936" s="222"/>
      <c r="N936" s="230"/>
      <c r="O936" s="222"/>
      <c r="P936" s="222"/>
      <c r="Q936" s="222"/>
      <c r="R936" s="222"/>
      <c r="S936" s="222"/>
      <c r="T936" s="222"/>
      <c r="U936" s="222"/>
      <c r="V936" s="222"/>
      <c r="W936" s="222"/>
      <c r="X936" s="222"/>
      <c r="Y936" s="222"/>
      <c r="Z936" s="222"/>
    </row>
    <row r="937" ht="12.75" customHeight="1">
      <c r="A937" s="222"/>
      <c r="B937" s="222"/>
      <c r="C937" s="222"/>
      <c r="D937" s="222"/>
      <c r="E937" s="222"/>
      <c r="F937" s="222"/>
      <c r="G937" s="222"/>
      <c r="H937" s="222"/>
      <c r="I937" s="222"/>
      <c r="J937" s="222"/>
      <c r="K937" s="222"/>
      <c r="L937" s="222"/>
      <c r="M937" s="222"/>
      <c r="N937" s="230"/>
      <c r="O937" s="222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  <c r="Z937" s="222"/>
    </row>
    <row r="938" ht="12.75" customHeight="1">
      <c r="A938" s="222"/>
      <c r="B938" s="222"/>
      <c r="C938" s="222"/>
      <c r="D938" s="222"/>
      <c r="E938" s="222"/>
      <c r="F938" s="222"/>
      <c r="G938" s="222"/>
      <c r="H938" s="222"/>
      <c r="I938" s="222"/>
      <c r="J938" s="222"/>
      <c r="K938" s="222"/>
      <c r="L938" s="222"/>
      <c r="M938" s="222"/>
      <c r="N938" s="230"/>
      <c r="O938" s="222"/>
      <c r="P938" s="222"/>
      <c r="Q938" s="222"/>
      <c r="R938" s="222"/>
      <c r="S938" s="222"/>
      <c r="T938" s="222"/>
      <c r="U938" s="222"/>
      <c r="V938" s="222"/>
      <c r="W938" s="222"/>
      <c r="X938" s="222"/>
      <c r="Y938" s="222"/>
      <c r="Z938" s="222"/>
    </row>
    <row r="939" ht="12.75" customHeight="1">
      <c r="A939" s="222"/>
      <c r="B939" s="222"/>
      <c r="C939" s="222"/>
      <c r="D939" s="222"/>
      <c r="E939" s="222"/>
      <c r="F939" s="222"/>
      <c r="G939" s="222"/>
      <c r="H939" s="222"/>
      <c r="I939" s="222"/>
      <c r="J939" s="222"/>
      <c r="K939" s="222"/>
      <c r="L939" s="222"/>
      <c r="M939" s="222"/>
      <c r="N939" s="230"/>
      <c r="O939" s="222"/>
      <c r="P939" s="222"/>
      <c r="Q939" s="222"/>
      <c r="R939" s="222"/>
      <c r="S939" s="222"/>
      <c r="T939" s="222"/>
      <c r="U939" s="222"/>
      <c r="V939" s="222"/>
      <c r="W939" s="222"/>
      <c r="X939" s="222"/>
      <c r="Y939" s="222"/>
      <c r="Z939" s="222"/>
    </row>
    <row r="940" ht="12.75" customHeight="1">
      <c r="A940" s="222"/>
      <c r="B940" s="222"/>
      <c r="C940" s="222"/>
      <c r="D940" s="222"/>
      <c r="E940" s="222"/>
      <c r="F940" s="222"/>
      <c r="G940" s="222"/>
      <c r="H940" s="222"/>
      <c r="I940" s="222"/>
      <c r="J940" s="222"/>
      <c r="K940" s="222"/>
      <c r="L940" s="222"/>
      <c r="M940" s="222"/>
      <c r="N940" s="230"/>
      <c r="O940" s="222"/>
      <c r="P940" s="222"/>
      <c r="Q940" s="222"/>
      <c r="R940" s="222"/>
      <c r="S940" s="222"/>
      <c r="T940" s="222"/>
      <c r="U940" s="222"/>
      <c r="V940" s="222"/>
      <c r="W940" s="222"/>
      <c r="X940" s="222"/>
      <c r="Y940" s="222"/>
      <c r="Z940" s="222"/>
    </row>
    <row r="941" ht="12.75" customHeight="1">
      <c r="A941" s="222"/>
      <c r="B941" s="222"/>
      <c r="C941" s="222"/>
      <c r="D941" s="222"/>
      <c r="E941" s="222"/>
      <c r="F941" s="222"/>
      <c r="G941" s="222"/>
      <c r="H941" s="222"/>
      <c r="I941" s="222"/>
      <c r="J941" s="222"/>
      <c r="K941" s="222"/>
      <c r="L941" s="222"/>
      <c r="M941" s="222"/>
      <c r="N941" s="230"/>
      <c r="O941" s="222"/>
      <c r="P941" s="222"/>
      <c r="Q941" s="222"/>
      <c r="R941" s="222"/>
      <c r="S941" s="222"/>
      <c r="T941" s="222"/>
      <c r="U941" s="222"/>
      <c r="V941" s="222"/>
      <c r="W941" s="222"/>
      <c r="X941" s="222"/>
      <c r="Y941" s="222"/>
      <c r="Z941" s="222"/>
    </row>
    <row r="942" ht="12.75" customHeight="1">
      <c r="A942" s="222"/>
      <c r="B942" s="222"/>
      <c r="C942" s="222"/>
      <c r="D942" s="222"/>
      <c r="E942" s="222"/>
      <c r="F942" s="222"/>
      <c r="G942" s="222"/>
      <c r="H942" s="222"/>
      <c r="I942" s="222"/>
      <c r="J942" s="222"/>
      <c r="K942" s="222"/>
      <c r="L942" s="222"/>
      <c r="M942" s="222"/>
      <c r="N942" s="230"/>
      <c r="O942" s="222"/>
      <c r="P942" s="222"/>
      <c r="Q942" s="222"/>
      <c r="R942" s="222"/>
      <c r="S942" s="222"/>
      <c r="T942" s="222"/>
      <c r="U942" s="222"/>
      <c r="V942" s="222"/>
      <c r="W942" s="222"/>
      <c r="X942" s="222"/>
      <c r="Y942" s="222"/>
      <c r="Z942" s="222"/>
    </row>
    <row r="943" ht="12.75" customHeight="1">
      <c r="A943" s="222"/>
      <c r="B943" s="222"/>
      <c r="C943" s="222"/>
      <c r="D943" s="222"/>
      <c r="E943" s="222"/>
      <c r="F943" s="222"/>
      <c r="G943" s="222"/>
      <c r="H943" s="222"/>
      <c r="I943" s="222"/>
      <c r="J943" s="222"/>
      <c r="K943" s="222"/>
      <c r="L943" s="222"/>
      <c r="M943" s="222"/>
      <c r="N943" s="230"/>
      <c r="O943" s="222"/>
      <c r="P943" s="222"/>
      <c r="Q943" s="222"/>
      <c r="R943" s="222"/>
      <c r="S943" s="222"/>
      <c r="T943" s="222"/>
      <c r="U943" s="222"/>
      <c r="V943" s="222"/>
      <c r="W943" s="222"/>
      <c r="X943" s="222"/>
      <c r="Y943" s="222"/>
      <c r="Z943" s="222"/>
    </row>
    <row r="944" ht="12.75" customHeight="1">
      <c r="A944" s="222"/>
      <c r="B944" s="222"/>
      <c r="C944" s="222"/>
      <c r="D944" s="222"/>
      <c r="E944" s="222"/>
      <c r="F944" s="222"/>
      <c r="G944" s="222"/>
      <c r="H944" s="222"/>
      <c r="I944" s="222"/>
      <c r="J944" s="222"/>
      <c r="K944" s="222"/>
      <c r="L944" s="222"/>
      <c r="M944" s="222"/>
      <c r="N944" s="230"/>
      <c r="O944" s="222"/>
      <c r="P944" s="222"/>
      <c r="Q944" s="222"/>
      <c r="R944" s="222"/>
      <c r="S944" s="222"/>
      <c r="T944" s="222"/>
      <c r="U944" s="222"/>
      <c r="V944" s="222"/>
      <c r="W944" s="222"/>
      <c r="X944" s="222"/>
      <c r="Y944" s="222"/>
      <c r="Z944" s="222"/>
    </row>
    <row r="945" ht="12.75" customHeight="1">
      <c r="A945" s="222"/>
      <c r="B945" s="222"/>
      <c r="C945" s="222"/>
      <c r="D945" s="222"/>
      <c r="E945" s="222"/>
      <c r="F945" s="222"/>
      <c r="G945" s="222"/>
      <c r="H945" s="222"/>
      <c r="I945" s="222"/>
      <c r="J945" s="222"/>
      <c r="K945" s="222"/>
      <c r="L945" s="222"/>
      <c r="M945" s="222"/>
      <c r="N945" s="230"/>
      <c r="O945" s="222"/>
      <c r="P945" s="222"/>
      <c r="Q945" s="222"/>
      <c r="R945" s="222"/>
      <c r="S945" s="222"/>
      <c r="T945" s="222"/>
      <c r="U945" s="222"/>
      <c r="V945" s="222"/>
      <c r="W945" s="222"/>
      <c r="X945" s="222"/>
      <c r="Y945" s="222"/>
      <c r="Z945" s="222"/>
    </row>
    <row r="946" ht="12.75" customHeight="1">
      <c r="A946" s="222"/>
      <c r="B946" s="222"/>
      <c r="C946" s="222"/>
      <c r="D946" s="222"/>
      <c r="E946" s="222"/>
      <c r="F946" s="222"/>
      <c r="G946" s="222"/>
      <c r="H946" s="222"/>
      <c r="I946" s="222"/>
      <c r="J946" s="222"/>
      <c r="K946" s="222"/>
      <c r="L946" s="222"/>
      <c r="M946" s="222"/>
      <c r="N946" s="230"/>
      <c r="O946" s="222"/>
      <c r="P946" s="222"/>
      <c r="Q946" s="222"/>
      <c r="R946" s="222"/>
      <c r="S946" s="222"/>
      <c r="T946" s="222"/>
      <c r="U946" s="222"/>
      <c r="V946" s="222"/>
      <c r="W946" s="222"/>
      <c r="X946" s="222"/>
      <c r="Y946" s="222"/>
      <c r="Z946" s="222"/>
    </row>
    <row r="947" ht="12.75" customHeight="1">
      <c r="A947" s="222"/>
      <c r="B947" s="222"/>
      <c r="C947" s="222"/>
      <c r="D947" s="222"/>
      <c r="E947" s="222"/>
      <c r="F947" s="222"/>
      <c r="G947" s="222"/>
      <c r="H947" s="222"/>
      <c r="I947" s="222"/>
      <c r="J947" s="222"/>
      <c r="K947" s="222"/>
      <c r="L947" s="222"/>
      <c r="M947" s="222"/>
      <c r="N947" s="230"/>
      <c r="O947" s="222"/>
      <c r="P947" s="222"/>
      <c r="Q947" s="222"/>
      <c r="R947" s="222"/>
      <c r="S947" s="222"/>
      <c r="T947" s="222"/>
      <c r="U947" s="222"/>
      <c r="V947" s="222"/>
      <c r="W947" s="222"/>
      <c r="X947" s="222"/>
      <c r="Y947" s="222"/>
      <c r="Z947" s="222"/>
    </row>
    <row r="948" ht="12.75" customHeight="1">
      <c r="A948" s="222"/>
      <c r="B948" s="222"/>
      <c r="C948" s="222"/>
      <c r="D948" s="222"/>
      <c r="E948" s="222"/>
      <c r="F948" s="222"/>
      <c r="G948" s="222"/>
      <c r="H948" s="222"/>
      <c r="I948" s="222"/>
      <c r="J948" s="222"/>
      <c r="K948" s="222"/>
      <c r="L948" s="222"/>
      <c r="M948" s="222"/>
      <c r="N948" s="230"/>
      <c r="O948" s="222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  <c r="Z948" s="222"/>
    </row>
    <row r="949" ht="12.75" customHeight="1">
      <c r="A949" s="222"/>
      <c r="B949" s="222"/>
      <c r="C949" s="222"/>
      <c r="D949" s="222"/>
      <c r="E949" s="222"/>
      <c r="F949" s="222"/>
      <c r="G949" s="222"/>
      <c r="H949" s="222"/>
      <c r="I949" s="222"/>
      <c r="J949" s="222"/>
      <c r="K949" s="222"/>
      <c r="L949" s="222"/>
      <c r="M949" s="222"/>
      <c r="N949" s="230"/>
      <c r="O949" s="222"/>
      <c r="P949" s="222"/>
      <c r="Q949" s="222"/>
      <c r="R949" s="222"/>
      <c r="S949" s="222"/>
      <c r="T949" s="222"/>
      <c r="U949" s="222"/>
      <c r="V949" s="222"/>
      <c r="W949" s="222"/>
      <c r="X949" s="222"/>
      <c r="Y949" s="222"/>
      <c r="Z949" s="222"/>
    </row>
    <row r="950" ht="12.75" customHeight="1">
      <c r="A950" s="222"/>
      <c r="B950" s="222"/>
      <c r="C950" s="222"/>
      <c r="D950" s="222"/>
      <c r="E950" s="222"/>
      <c r="F950" s="222"/>
      <c r="G950" s="222"/>
      <c r="H950" s="222"/>
      <c r="I950" s="222"/>
      <c r="J950" s="222"/>
      <c r="K950" s="222"/>
      <c r="L950" s="222"/>
      <c r="M950" s="222"/>
      <c r="N950" s="230"/>
      <c r="O950" s="222"/>
      <c r="P950" s="222"/>
      <c r="Q950" s="222"/>
      <c r="R950" s="222"/>
      <c r="S950" s="222"/>
      <c r="T950" s="222"/>
      <c r="U950" s="222"/>
      <c r="V950" s="222"/>
      <c r="W950" s="222"/>
      <c r="X950" s="222"/>
      <c r="Y950" s="222"/>
      <c r="Z950" s="222"/>
    </row>
    <row r="951" ht="12.75" customHeight="1">
      <c r="A951" s="222"/>
      <c r="B951" s="222"/>
      <c r="C951" s="222"/>
      <c r="D951" s="222"/>
      <c r="E951" s="222"/>
      <c r="F951" s="222"/>
      <c r="G951" s="222"/>
      <c r="H951" s="222"/>
      <c r="I951" s="222"/>
      <c r="J951" s="222"/>
      <c r="K951" s="222"/>
      <c r="L951" s="222"/>
      <c r="M951" s="222"/>
      <c r="N951" s="230"/>
      <c r="O951" s="222"/>
      <c r="P951" s="222"/>
      <c r="Q951" s="222"/>
      <c r="R951" s="222"/>
      <c r="S951" s="222"/>
      <c r="T951" s="222"/>
      <c r="U951" s="222"/>
      <c r="V951" s="222"/>
      <c r="W951" s="222"/>
      <c r="X951" s="222"/>
      <c r="Y951" s="222"/>
      <c r="Z951" s="222"/>
    </row>
    <row r="952" ht="12.75" customHeight="1">
      <c r="A952" s="222"/>
      <c r="B952" s="222"/>
      <c r="C952" s="222"/>
      <c r="D952" s="222"/>
      <c r="E952" s="222"/>
      <c r="F952" s="222"/>
      <c r="G952" s="222"/>
      <c r="H952" s="222"/>
      <c r="I952" s="222"/>
      <c r="J952" s="222"/>
      <c r="K952" s="222"/>
      <c r="L952" s="222"/>
      <c r="M952" s="222"/>
      <c r="N952" s="230"/>
      <c r="O952" s="222"/>
      <c r="P952" s="222"/>
      <c r="Q952" s="222"/>
      <c r="R952" s="222"/>
      <c r="S952" s="222"/>
      <c r="T952" s="222"/>
      <c r="U952" s="222"/>
      <c r="V952" s="222"/>
      <c r="W952" s="222"/>
      <c r="X952" s="222"/>
      <c r="Y952" s="222"/>
      <c r="Z952" s="222"/>
    </row>
    <row r="953" ht="12.75" customHeight="1">
      <c r="A953" s="222"/>
      <c r="B953" s="222"/>
      <c r="C953" s="222"/>
      <c r="D953" s="222"/>
      <c r="E953" s="222"/>
      <c r="F953" s="222"/>
      <c r="G953" s="222"/>
      <c r="H953" s="222"/>
      <c r="I953" s="222"/>
      <c r="J953" s="222"/>
      <c r="K953" s="222"/>
      <c r="L953" s="222"/>
      <c r="M953" s="222"/>
      <c r="N953" s="230"/>
      <c r="O953" s="222"/>
      <c r="P953" s="222"/>
      <c r="Q953" s="222"/>
      <c r="R953" s="222"/>
      <c r="S953" s="222"/>
      <c r="T953" s="222"/>
      <c r="U953" s="222"/>
      <c r="V953" s="222"/>
      <c r="W953" s="222"/>
      <c r="X953" s="222"/>
      <c r="Y953" s="222"/>
      <c r="Z953" s="222"/>
    </row>
    <row r="954" ht="12.75" customHeight="1">
      <c r="A954" s="222"/>
      <c r="B954" s="222"/>
      <c r="C954" s="222"/>
      <c r="D954" s="222"/>
      <c r="E954" s="222"/>
      <c r="F954" s="222"/>
      <c r="G954" s="222"/>
      <c r="H954" s="222"/>
      <c r="I954" s="222"/>
      <c r="J954" s="222"/>
      <c r="K954" s="222"/>
      <c r="L954" s="222"/>
      <c r="M954" s="222"/>
      <c r="N954" s="230"/>
      <c r="O954" s="222"/>
      <c r="P954" s="222"/>
      <c r="Q954" s="222"/>
      <c r="R954" s="222"/>
      <c r="S954" s="222"/>
      <c r="T954" s="222"/>
      <c r="U954" s="222"/>
      <c r="V954" s="222"/>
      <c r="W954" s="222"/>
      <c r="X954" s="222"/>
      <c r="Y954" s="222"/>
      <c r="Z954" s="222"/>
    </row>
    <row r="955" ht="12.75" customHeight="1">
      <c r="A955" s="222"/>
      <c r="B955" s="222"/>
      <c r="C955" s="222"/>
      <c r="D955" s="222"/>
      <c r="E955" s="222"/>
      <c r="F955" s="222"/>
      <c r="G955" s="222"/>
      <c r="H955" s="222"/>
      <c r="I955" s="222"/>
      <c r="J955" s="222"/>
      <c r="K955" s="222"/>
      <c r="L955" s="222"/>
      <c r="M955" s="222"/>
      <c r="N955" s="230"/>
      <c r="O955" s="222"/>
      <c r="P955" s="222"/>
      <c r="Q955" s="222"/>
      <c r="R955" s="222"/>
      <c r="S955" s="222"/>
      <c r="T955" s="222"/>
      <c r="U955" s="222"/>
      <c r="V955" s="222"/>
      <c r="W955" s="222"/>
      <c r="X955" s="222"/>
      <c r="Y955" s="222"/>
      <c r="Z955" s="222"/>
    </row>
    <row r="956" ht="12.75" customHeight="1">
      <c r="A956" s="222"/>
      <c r="B956" s="222"/>
      <c r="C956" s="222"/>
      <c r="D956" s="222"/>
      <c r="E956" s="222"/>
      <c r="F956" s="222"/>
      <c r="G956" s="222"/>
      <c r="H956" s="222"/>
      <c r="I956" s="222"/>
      <c r="J956" s="222"/>
      <c r="K956" s="222"/>
      <c r="L956" s="222"/>
      <c r="M956" s="222"/>
      <c r="N956" s="230"/>
      <c r="O956" s="222"/>
      <c r="P956" s="222"/>
      <c r="Q956" s="222"/>
      <c r="R956" s="222"/>
      <c r="S956" s="222"/>
      <c r="T956" s="222"/>
      <c r="U956" s="222"/>
      <c r="V956" s="222"/>
      <c r="W956" s="222"/>
      <c r="X956" s="222"/>
      <c r="Y956" s="222"/>
      <c r="Z956" s="222"/>
    </row>
    <row r="957" ht="12.75" customHeight="1">
      <c r="A957" s="222"/>
      <c r="B957" s="222"/>
      <c r="C957" s="222"/>
      <c r="D957" s="222"/>
      <c r="E957" s="222"/>
      <c r="F957" s="222"/>
      <c r="G957" s="222"/>
      <c r="H957" s="222"/>
      <c r="I957" s="222"/>
      <c r="J957" s="222"/>
      <c r="K957" s="222"/>
      <c r="L957" s="222"/>
      <c r="M957" s="222"/>
      <c r="N957" s="230"/>
      <c r="O957" s="222"/>
      <c r="P957" s="222"/>
      <c r="Q957" s="222"/>
      <c r="R957" s="222"/>
      <c r="S957" s="222"/>
      <c r="T957" s="222"/>
      <c r="U957" s="222"/>
      <c r="V957" s="222"/>
      <c r="W957" s="222"/>
      <c r="X957" s="222"/>
      <c r="Y957" s="222"/>
      <c r="Z957" s="222"/>
    </row>
    <row r="958" ht="12.75" customHeight="1">
      <c r="A958" s="222"/>
      <c r="B958" s="222"/>
      <c r="C958" s="222"/>
      <c r="D958" s="222"/>
      <c r="E958" s="222"/>
      <c r="F958" s="222"/>
      <c r="G958" s="222"/>
      <c r="H958" s="222"/>
      <c r="I958" s="222"/>
      <c r="J958" s="222"/>
      <c r="K958" s="222"/>
      <c r="L958" s="222"/>
      <c r="M958" s="222"/>
      <c r="N958" s="230"/>
      <c r="O958" s="222"/>
      <c r="P958" s="222"/>
      <c r="Q958" s="222"/>
      <c r="R958" s="222"/>
      <c r="S958" s="222"/>
      <c r="T958" s="222"/>
      <c r="U958" s="222"/>
      <c r="V958" s="222"/>
      <c r="W958" s="222"/>
      <c r="X958" s="222"/>
      <c r="Y958" s="222"/>
      <c r="Z958" s="222"/>
    </row>
    <row r="959" ht="12.75" customHeight="1">
      <c r="A959" s="222"/>
      <c r="B959" s="222"/>
      <c r="C959" s="222"/>
      <c r="D959" s="222"/>
      <c r="E959" s="222"/>
      <c r="F959" s="222"/>
      <c r="G959" s="222"/>
      <c r="H959" s="222"/>
      <c r="I959" s="222"/>
      <c r="J959" s="222"/>
      <c r="K959" s="222"/>
      <c r="L959" s="222"/>
      <c r="M959" s="222"/>
      <c r="N959" s="230"/>
      <c r="O959" s="222"/>
      <c r="P959" s="222"/>
      <c r="Q959" s="222"/>
      <c r="R959" s="222"/>
      <c r="S959" s="222"/>
      <c r="T959" s="222"/>
      <c r="U959" s="222"/>
      <c r="V959" s="222"/>
      <c r="W959" s="222"/>
      <c r="X959" s="222"/>
      <c r="Y959" s="222"/>
      <c r="Z959" s="222"/>
    </row>
    <row r="960" ht="12.75" customHeight="1">
      <c r="A960" s="222"/>
      <c r="B960" s="222"/>
      <c r="C960" s="222"/>
      <c r="D960" s="222"/>
      <c r="E960" s="222"/>
      <c r="F960" s="222"/>
      <c r="G960" s="222"/>
      <c r="H960" s="222"/>
      <c r="I960" s="222"/>
      <c r="J960" s="222"/>
      <c r="K960" s="222"/>
      <c r="L960" s="222"/>
      <c r="M960" s="222"/>
      <c r="N960" s="230"/>
      <c r="O960" s="222"/>
      <c r="P960" s="222"/>
      <c r="Q960" s="222"/>
      <c r="R960" s="222"/>
      <c r="S960" s="222"/>
      <c r="T960" s="222"/>
      <c r="U960" s="222"/>
      <c r="V960" s="222"/>
      <c r="W960" s="222"/>
      <c r="X960" s="222"/>
      <c r="Y960" s="222"/>
      <c r="Z960" s="222"/>
    </row>
    <row r="961" ht="12.75" customHeight="1">
      <c r="A961" s="222"/>
      <c r="B961" s="222"/>
      <c r="C961" s="222"/>
      <c r="D961" s="222"/>
      <c r="E961" s="222"/>
      <c r="F961" s="222"/>
      <c r="G961" s="222"/>
      <c r="H961" s="222"/>
      <c r="I961" s="222"/>
      <c r="J961" s="222"/>
      <c r="K961" s="222"/>
      <c r="L961" s="222"/>
      <c r="M961" s="222"/>
      <c r="N961" s="230"/>
      <c r="O961" s="222"/>
      <c r="P961" s="222"/>
      <c r="Q961" s="222"/>
      <c r="R961" s="222"/>
      <c r="S961" s="222"/>
      <c r="T961" s="222"/>
      <c r="U961" s="222"/>
      <c r="V961" s="222"/>
      <c r="W961" s="222"/>
      <c r="X961" s="222"/>
      <c r="Y961" s="222"/>
      <c r="Z961" s="222"/>
    </row>
    <row r="962" ht="12.75" customHeight="1">
      <c r="A962" s="222"/>
      <c r="B962" s="222"/>
      <c r="C962" s="222"/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30"/>
      <c r="O962" s="222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  <c r="Z962" s="222"/>
    </row>
    <row r="963" ht="12.75" customHeight="1">
      <c r="A963" s="222"/>
      <c r="B963" s="222"/>
      <c r="C963" s="222"/>
      <c r="D963" s="222"/>
      <c r="E963" s="222"/>
      <c r="F963" s="222"/>
      <c r="G963" s="222"/>
      <c r="H963" s="222"/>
      <c r="I963" s="222"/>
      <c r="J963" s="222"/>
      <c r="K963" s="222"/>
      <c r="L963" s="222"/>
      <c r="M963" s="222"/>
      <c r="N963" s="230"/>
      <c r="O963" s="222"/>
      <c r="P963" s="222"/>
      <c r="Q963" s="222"/>
      <c r="R963" s="222"/>
      <c r="S963" s="222"/>
      <c r="T963" s="222"/>
      <c r="U963" s="222"/>
      <c r="V963" s="222"/>
      <c r="W963" s="222"/>
      <c r="X963" s="222"/>
      <c r="Y963" s="222"/>
      <c r="Z963" s="222"/>
    </row>
    <row r="964" ht="12.75" customHeight="1">
      <c r="A964" s="222"/>
      <c r="B964" s="222"/>
      <c r="C964" s="222"/>
      <c r="D964" s="222"/>
      <c r="E964" s="222"/>
      <c r="F964" s="222"/>
      <c r="G964" s="222"/>
      <c r="H964" s="222"/>
      <c r="I964" s="222"/>
      <c r="J964" s="222"/>
      <c r="K964" s="222"/>
      <c r="L964" s="222"/>
      <c r="M964" s="222"/>
      <c r="N964" s="230"/>
      <c r="O964" s="222"/>
      <c r="P964" s="222"/>
      <c r="Q964" s="222"/>
      <c r="R964" s="222"/>
      <c r="S964" s="222"/>
      <c r="T964" s="222"/>
      <c r="U964" s="222"/>
      <c r="V964" s="222"/>
      <c r="W964" s="222"/>
      <c r="X964" s="222"/>
      <c r="Y964" s="222"/>
      <c r="Z964" s="222"/>
    </row>
    <row r="965" ht="12.75" customHeight="1">
      <c r="A965" s="222"/>
      <c r="B965" s="222"/>
      <c r="C965" s="222"/>
      <c r="D965" s="222"/>
      <c r="E965" s="222"/>
      <c r="F965" s="222"/>
      <c r="G965" s="222"/>
      <c r="H965" s="222"/>
      <c r="I965" s="222"/>
      <c r="J965" s="222"/>
      <c r="K965" s="222"/>
      <c r="L965" s="222"/>
      <c r="M965" s="222"/>
      <c r="N965" s="230"/>
      <c r="O965" s="222"/>
      <c r="P965" s="222"/>
      <c r="Q965" s="222"/>
      <c r="R965" s="222"/>
      <c r="S965" s="222"/>
      <c r="T965" s="222"/>
      <c r="U965" s="222"/>
      <c r="V965" s="222"/>
      <c r="W965" s="222"/>
      <c r="X965" s="222"/>
      <c r="Y965" s="222"/>
      <c r="Z965" s="222"/>
    </row>
    <row r="966" ht="12.75" customHeight="1">
      <c r="A966" s="222"/>
      <c r="B966" s="222"/>
      <c r="C966" s="222"/>
      <c r="D966" s="222"/>
      <c r="E966" s="222"/>
      <c r="F966" s="222"/>
      <c r="G966" s="222"/>
      <c r="H966" s="222"/>
      <c r="I966" s="222"/>
      <c r="J966" s="222"/>
      <c r="K966" s="222"/>
      <c r="L966" s="222"/>
      <c r="M966" s="222"/>
      <c r="N966" s="230"/>
      <c r="O966" s="222"/>
      <c r="P966" s="222"/>
      <c r="Q966" s="222"/>
      <c r="R966" s="222"/>
      <c r="S966" s="222"/>
      <c r="T966" s="222"/>
      <c r="U966" s="222"/>
      <c r="V966" s="222"/>
      <c r="W966" s="222"/>
      <c r="X966" s="222"/>
      <c r="Y966" s="222"/>
      <c r="Z966" s="222"/>
    </row>
    <row r="967" ht="12.75" customHeight="1">
      <c r="A967" s="222"/>
      <c r="B967" s="222"/>
      <c r="C967" s="222"/>
      <c r="D967" s="222"/>
      <c r="E967" s="222"/>
      <c r="F967" s="222"/>
      <c r="G967" s="222"/>
      <c r="H967" s="222"/>
      <c r="I967" s="222"/>
      <c r="J967" s="222"/>
      <c r="K967" s="222"/>
      <c r="L967" s="222"/>
      <c r="M967" s="222"/>
      <c r="N967" s="230"/>
      <c r="O967" s="222"/>
      <c r="P967" s="222"/>
      <c r="Q967" s="222"/>
      <c r="R967" s="222"/>
      <c r="S967" s="222"/>
      <c r="T967" s="222"/>
      <c r="U967" s="222"/>
      <c r="V967" s="222"/>
      <c r="W967" s="222"/>
      <c r="X967" s="222"/>
      <c r="Y967" s="222"/>
      <c r="Z967" s="222"/>
    </row>
    <row r="968" ht="12.75" customHeight="1">
      <c r="A968" s="222"/>
      <c r="B968" s="222"/>
      <c r="C968" s="222"/>
      <c r="D968" s="222"/>
      <c r="E968" s="222"/>
      <c r="F968" s="222"/>
      <c r="G968" s="222"/>
      <c r="H968" s="222"/>
      <c r="I968" s="222"/>
      <c r="J968" s="222"/>
      <c r="K968" s="222"/>
      <c r="L968" s="222"/>
      <c r="M968" s="222"/>
      <c r="N968" s="230"/>
      <c r="O968" s="222"/>
      <c r="P968" s="222"/>
      <c r="Q968" s="222"/>
      <c r="R968" s="222"/>
      <c r="S968" s="222"/>
      <c r="T968" s="222"/>
      <c r="U968" s="222"/>
      <c r="V968" s="222"/>
      <c r="W968" s="222"/>
      <c r="X968" s="222"/>
      <c r="Y968" s="222"/>
      <c r="Z968" s="222"/>
    </row>
    <row r="969" ht="12.75" customHeight="1">
      <c r="A969" s="222"/>
      <c r="B969" s="222"/>
      <c r="C969" s="222"/>
      <c r="D969" s="222"/>
      <c r="E969" s="222"/>
      <c r="F969" s="222"/>
      <c r="G969" s="222"/>
      <c r="H969" s="222"/>
      <c r="I969" s="222"/>
      <c r="J969" s="222"/>
      <c r="K969" s="222"/>
      <c r="L969" s="222"/>
      <c r="M969" s="222"/>
      <c r="N969" s="230"/>
      <c r="O969" s="222"/>
      <c r="P969" s="222"/>
      <c r="Q969" s="222"/>
      <c r="R969" s="222"/>
      <c r="S969" s="222"/>
      <c r="T969" s="222"/>
      <c r="U969" s="222"/>
      <c r="V969" s="222"/>
      <c r="W969" s="222"/>
      <c r="X969" s="222"/>
      <c r="Y969" s="222"/>
      <c r="Z969" s="222"/>
    </row>
    <row r="970" ht="12.75" customHeight="1">
      <c r="A970" s="222"/>
      <c r="B970" s="222"/>
      <c r="C970" s="222"/>
      <c r="D970" s="222"/>
      <c r="E970" s="222"/>
      <c r="F970" s="222"/>
      <c r="G970" s="222"/>
      <c r="H970" s="222"/>
      <c r="I970" s="222"/>
      <c r="J970" s="222"/>
      <c r="K970" s="222"/>
      <c r="L970" s="222"/>
      <c r="M970" s="222"/>
      <c r="N970" s="230"/>
      <c r="O970" s="222"/>
      <c r="P970" s="222"/>
      <c r="Q970" s="222"/>
      <c r="R970" s="222"/>
      <c r="S970" s="222"/>
      <c r="T970" s="222"/>
      <c r="U970" s="222"/>
      <c r="V970" s="222"/>
      <c r="W970" s="222"/>
      <c r="X970" s="222"/>
      <c r="Y970" s="222"/>
      <c r="Z970" s="222"/>
    </row>
    <row r="971" ht="12.75" customHeight="1">
      <c r="A971" s="222"/>
      <c r="B971" s="222"/>
      <c r="C971" s="222"/>
      <c r="D971" s="222"/>
      <c r="E971" s="222"/>
      <c r="F971" s="222"/>
      <c r="G971" s="222"/>
      <c r="H971" s="222"/>
      <c r="I971" s="222"/>
      <c r="J971" s="222"/>
      <c r="K971" s="222"/>
      <c r="L971" s="222"/>
      <c r="M971" s="222"/>
      <c r="N971" s="230"/>
      <c r="O971" s="222"/>
      <c r="P971" s="222"/>
      <c r="Q971" s="222"/>
      <c r="R971" s="222"/>
      <c r="S971" s="222"/>
      <c r="T971" s="222"/>
      <c r="U971" s="222"/>
      <c r="V971" s="222"/>
      <c r="W971" s="222"/>
      <c r="X971" s="222"/>
      <c r="Y971" s="222"/>
      <c r="Z971" s="222"/>
    </row>
    <row r="972" ht="12.75" customHeight="1">
      <c r="A972" s="222"/>
      <c r="B972" s="222"/>
      <c r="C972" s="222"/>
      <c r="D972" s="222"/>
      <c r="E972" s="222"/>
      <c r="F972" s="222"/>
      <c r="G972" s="222"/>
      <c r="H972" s="222"/>
      <c r="I972" s="222"/>
      <c r="J972" s="222"/>
      <c r="K972" s="222"/>
      <c r="L972" s="222"/>
      <c r="M972" s="222"/>
      <c r="N972" s="230"/>
      <c r="O972" s="222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  <c r="Z972" s="222"/>
    </row>
    <row r="973" ht="12.75" customHeight="1">
      <c r="A973" s="222"/>
      <c r="B973" s="222"/>
      <c r="C973" s="222"/>
      <c r="D973" s="222"/>
      <c r="E973" s="222"/>
      <c r="F973" s="222"/>
      <c r="G973" s="222"/>
      <c r="H973" s="222"/>
      <c r="I973" s="222"/>
      <c r="J973" s="222"/>
      <c r="K973" s="222"/>
      <c r="L973" s="222"/>
      <c r="M973" s="222"/>
      <c r="N973" s="230"/>
      <c r="O973" s="222"/>
      <c r="P973" s="222"/>
      <c r="Q973" s="222"/>
      <c r="R973" s="222"/>
      <c r="S973" s="222"/>
      <c r="T973" s="222"/>
      <c r="U973" s="222"/>
      <c r="V973" s="222"/>
      <c r="W973" s="222"/>
      <c r="X973" s="222"/>
      <c r="Y973" s="222"/>
      <c r="Z973" s="222"/>
    </row>
    <row r="974" ht="12.75" customHeight="1">
      <c r="A974" s="222"/>
      <c r="B974" s="222"/>
      <c r="C974" s="222"/>
      <c r="D974" s="222"/>
      <c r="E974" s="222"/>
      <c r="F974" s="222"/>
      <c r="G974" s="222"/>
      <c r="H974" s="222"/>
      <c r="I974" s="222"/>
      <c r="J974" s="222"/>
      <c r="K974" s="222"/>
      <c r="L974" s="222"/>
      <c r="M974" s="222"/>
      <c r="N974" s="230"/>
      <c r="O974" s="222"/>
      <c r="P974" s="222"/>
      <c r="Q974" s="222"/>
      <c r="R974" s="222"/>
      <c r="S974" s="222"/>
      <c r="T974" s="222"/>
      <c r="U974" s="222"/>
      <c r="V974" s="222"/>
      <c r="W974" s="222"/>
      <c r="X974" s="222"/>
      <c r="Y974" s="222"/>
      <c r="Z974" s="222"/>
    </row>
    <row r="975" ht="12.75" customHeight="1">
      <c r="A975" s="222"/>
      <c r="B975" s="222"/>
      <c r="C975" s="222"/>
      <c r="D975" s="222"/>
      <c r="E975" s="222"/>
      <c r="F975" s="222"/>
      <c r="G975" s="222"/>
      <c r="H975" s="222"/>
      <c r="I975" s="222"/>
      <c r="J975" s="222"/>
      <c r="K975" s="222"/>
      <c r="L975" s="222"/>
      <c r="M975" s="222"/>
      <c r="N975" s="230"/>
      <c r="O975" s="222"/>
      <c r="P975" s="222"/>
      <c r="Q975" s="222"/>
      <c r="R975" s="222"/>
      <c r="S975" s="222"/>
      <c r="T975" s="222"/>
      <c r="U975" s="222"/>
      <c r="V975" s="222"/>
      <c r="W975" s="222"/>
      <c r="X975" s="222"/>
      <c r="Y975" s="222"/>
      <c r="Z975" s="222"/>
    </row>
    <row r="976" ht="12.75" customHeight="1">
      <c r="A976" s="222"/>
      <c r="B976" s="222"/>
      <c r="C976" s="222"/>
      <c r="D976" s="222"/>
      <c r="E976" s="222"/>
      <c r="F976" s="222"/>
      <c r="G976" s="222"/>
      <c r="H976" s="222"/>
      <c r="I976" s="222"/>
      <c r="J976" s="222"/>
      <c r="K976" s="222"/>
      <c r="L976" s="222"/>
      <c r="M976" s="222"/>
      <c r="N976" s="230"/>
      <c r="O976" s="222"/>
      <c r="P976" s="222"/>
      <c r="Q976" s="222"/>
      <c r="R976" s="222"/>
      <c r="S976" s="222"/>
      <c r="T976" s="222"/>
      <c r="U976" s="222"/>
      <c r="V976" s="222"/>
      <c r="W976" s="222"/>
      <c r="X976" s="222"/>
      <c r="Y976" s="222"/>
      <c r="Z976" s="222"/>
    </row>
    <row r="977" ht="12.75" customHeight="1">
      <c r="A977" s="222"/>
      <c r="B977" s="222"/>
      <c r="C977" s="222"/>
      <c r="D977" s="222"/>
      <c r="E977" s="222"/>
      <c r="F977" s="222"/>
      <c r="G977" s="222"/>
      <c r="H977" s="222"/>
      <c r="I977" s="222"/>
      <c r="J977" s="222"/>
      <c r="K977" s="222"/>
      <c r="L977" s="222"/>
      <c r="M977" s="222"/>
      <c r="N977" s="230"/>
      <c r="O977" s="222"/>
      <c r="P977" s="222"/>
      <c r="Q977" s="222"/>
      <c r="R977" s="222"/>
      <c r="S977" s="222"/>
      <c r="T977" s="222"/>
      <c r="U977" s="222"/>
      <c r="V977" s="222"/>
      <c r="W977" s="222"/>
      <c r="X977" s="222"/>
      <c r="Y977" s="222"/>
      <c r="Z977" s="222"/>
    </row>
    <row r="978" ht="12.75" customHeight="1">
      <c r="A978" s="222"/>
      <c r="B978" s="222"/>
      <c r="C978" s="222"/>
      <c r="D978" s="222"/>
      <c r="E978" s="222"/>
      <c r="F978" s="222"/>
      <c r="G978" s="222"/>
      <c r="H978" s="222"/>
      <c r="I978" s="222"/>
      <c r="J978" s="222"/>
      <c r="K978" s="222"/>
      <c r="L978" s="222"/>
      <c r="M978" s="222"/>
      <c r="N978" s="230"/>
      <c r="O978" s="222"/>
      <c r="P978" s="222"/>
      <c r="Q978" s="222"/>
      <c r="R978" s="222"/>
      <c r="S978" s="222"/>
      <c r="T978" s="222"/>
      <c r="U978" s="222"/>
      <c r="V978" s="222"/>
      <c r="W978" s="222"/>
      <c r="X978" s="222"/>
      <c r="Y978" s="222"/>
      <c r="Z978" s="222"/>
    </row>
    <row r="979" ht="12.75" customHeight="1">
      <c r="A979" s="222"/>
      <c r="B979" s="222"/>
      <c r="C979" s="222"/>
      <c r="D979" s="222"/>
      <c r="E979" s="222"/>
      <c r="F979" s="222"/>
      <c r="G979" s="222"/>
      <c r="H979" s="222"/>
      <c r="I979" s="222"/>
      <c r="J979" s="222"/>
      <c r="K979" s="222"/>
      <c r="L979" s="222"/>
      <c r="M979" s="222"/>
      <c r="N979" s="230"/>
      <c r="O979" s="222"/>
      <c r="P979" s="222"/>
      <c r="Q979" s="222"/>
      <c r="R979" s="222"/>
      <c r="S979" s="222"/>
      <c r="T979" s="222"/>
      <c r="U979" s="222"/>
      <c r="V979" s="222"/>
      <c r="W979" s="222"/>
      <c r="X979" s="222"/>
      <c r="Y979" s="222"/>
      <c r="Z979" s="222"/>
    </row>
    <row r="980" ht="12.75" customHeight="1">
      <c r="A980" s="222"/>
      <c r="B980" s="222"/>
      <c r="C980" s="222"/>
      <c r="D980" s="222"/>
      <c r="E980" s="222"/>
      <c r="F980" s="222"/>
      <c r="G980" s="222"/>
      <c r="H980" s="222"/>
      <c r="I980" s="222"/>
      <c r="J980" s="222"/>
      <c r="K980" s="222"/>
      <c r="L980" s="222"/>
      <c r="M980" s="222"/>
      <c r="N980" s="230"/>
      <c r="O980" s="222"/>
      <c r="P980" s="222"/>
      <c r="Q980" s="222"/>
      <c r="R980" s="222"/>
      <c r="S980" s="222"/>
      <c r="T980" s="222"/>
      <c r="U980" s="222"/>
      <c r="V980" s="222"/>
      <c r="W980" s="222"/>
      <c r="X980" s="222"/>
      <c r="Y980" s="222"/>
      <c r="Z980" s="222"/>
    </row>
    <row r="981" ht="12.75" customHeight="1">
      <c r="A981" s="222"/>
      <c r="B981" s="222"/>
      <c r="C981" s="222"/>
      <c r="D981" s="222"/>
      <c r="E981" s="222"/>
      <c r="F981" s="222"/>
      <c r="G981" s="222"/>
      <c r="H981" s="222"/>
      <c r="I981" s="222"/>
      <c r="J981" s="222"/>
      <c r="K981" s="222"/>
      <c r="L981" s="222"/>
      <c r="M981" s="222"/>
      <c r="N981" s="230"/>
      <c r="O981" s="222"/>
      <c r="P981" s="222"/>
      <c r="Q981" s="222"/>
      <c r="R981" s="222"/>
      <c r="S981" s="222"/>
      <c r="T981" s="222"/>
      <c r="U981" s="222"/>
      <c r="V981" s="222"/>
      <c r="W981" s="222"/>
      <c r="X981" s="222"/>
      <c r="Y981" s="222"/>
      <c r="Z981" s="222"/>
    </row>
    <row r="982" ht="12.75" customHeight="1">
      <c r="A982" s="222"/>
      <c r="B982" s="222"/>
      <c r="C982" s="222"/>
      <c r="D982" s="222"/>
      <c r="E982" s="222"/>
      <c r="F982" s="222"/>
      <c r="G982" s="222"/>
      <c r="H982" s="222"/>
      <c r="I982" s="222"/>
      <c r="J982" s="222"/>
      <c r="K982" s="222"/>
      <c r="L982" s="222"/>
      <c r="M982" s="222"/>
      <c r="N982" s="230"/>
      <c r="O982" s="222"/>
      <c r="P982" s="222"/>
      <c r="Q982" s="222"/>
      <c r="R982" s="222"/>
      <c r="S982" s="222"/>
      <c r="T982" s="222"/>
      <c r="U982" s="222"/>
      <c r="V982" s="222"/>
      <c r="W982" s="222"/>
      <c r="X982" s="222"/>
      <c r="Y982" s="222"/>
      <c r="Z982" s="222"/>
    </row>
    <row r="983" ht="12.75" customHeight="1">
      <c r="A983" s="222"/>
      <c r="B983" s="222"/>
      <c r="C983" s="222"/>
      <c r="D983" s="222"/>
      <c r="E983" s="222"/>
      <c r="F983" s="222"/>
      <c r="G983" s="222"/>
      <c r="H983" s="222"/>
      <c r="I983" s="222"/>
      <c r="J983" s="222"/>
      <c r="K983" s="222"/>
      <c r="L983" s="222"/>
      <c r="M983" s="222"/>
      <c r="N983" s="230"/>
      <c r="O983" s="222"/>
      <c r="P983" s="222"/>
      <c r="Q983" s="222"/>
      <c r="R983" s="222"/>
      <c r="S983" s="222"/>
      <c r="T983" s="222"/>
      <c r="U983" s="222"/>
      <c r="V983" s="222"/>
      <c r="W983" s="222"/>
      <c r="X983" s="222"/>
      <c r="Y983" s="222"/>
      <c r="Z983" s="222"/>
    </row>
    <row r="984" ht="12.75" customHeight="1">
      <c r="A984" s="222"/>
      <c r="B984" s="222"/>
      <c r="C984" s="222"/>
      <c r="D984" s="222"/>
      <c r="E984" s="222"/>
      <c r="F984" s="222"/>
      <c r="G984" s="222"/>
      <c r="H984" s="222"/>
      <c r="I984" s="222"/>
      <c r="J984" s="222"/>
      <c r="K984" s="222"/>
      <c r="L984" s="222"/>
      <c r="M984" s="222"/>
      <c r="N984" s="230"/>
      <c r="O984" s="222"/>
      <c r="P984" s="222"/>
      <c r="Q984" s="222"/>
      <c r="R984" s="222"/>
      <c r="S984" s="222"/>
      <c r="T984" s="222"/>
      <c r="U984" s="222"/>
      <c r="V984" s="222"/>
      <c r="W984" s="222"/>
      <c r="X984" s="222"/>
      <c r="Y984" s="222"/>
      <c r="Z984" s="222"/>
    </row>
    <row r="985" ht="12.75" customHeight="1">
      <c r="A985" s="222"/>
      <c r="B985" s="222"/>
      <c r="C985" s="222"/>
      <c r="D985" s="222"/>
      <c r="E985" s="222"/>
      <c r="F985" s="222"/>
      <c r="G985" s="222"/>
      <c r="H985" s="222"/>
      <c r="I985" s="222"/>
      <c r="J985" s="222"/>
      <c r="K985" s="222"/>
      <c r="L985" s="222"/>
      <c r="M985" s="222"/>
      <c r="N985" s="230"/>
      <c r="O985" s="222"/>
      <c r="P985" s="222"/>
      <c r="Q985" s="222"/>
      <c r="R985" s="222"/>
      <c r="S985" s="222"/>
      <c r="T985" s="222"/>
      <c r="U985" s="222"/>
      <c r="V985" s="222"/>
      <c r="W985" s="222"/>
      <c r="X985" s="222"/>
      <c r="Y985" s="222"/>
      <c r="Z985" s="222"/>
    </row>
    <row r="986" ht="12.75" customHeight="1">
      <c r="A986" s="222"/>
      <c r="B986" s="222"/>
      <c r="C986" s="222"/>
      <c r="D986" s="222"/>
      <c r="E986" s="222"/>
      <c r="F986" s="222"/>
      <c r="G986" s="222"/>
      <c r="H986" s="222"/>
      <c r="I986" s="222"/>
      <c r="J986" s="222"/>
      <c r="K986" s="222"/>
      <c r="L986" s="222"/>
      <c r="M986" s="222"/>
      <c r="N986" s="230"/>
      <c r="O986" s="222"/>
      <c r="P986" s="222"/>
      <c r="Q986" s="222"/>
      <c r="R986" s="222"/>
      <c r="S986" s="222"/>
      <c r="T986" s="222"/>
      <c r="U986" s="222"/>
      <c r="V986" s="222"/>
      <c r="W986" s="222"/>
      <c r="X986" s="222"/>
      <c r="Y986" s="222"/>
      <c r="Z986" s="222"/>
    </row>
    <row r="987" ht="12.75" customHeight="1">
      <c r="A987" s="222"/>
      <c r="B987" s="222"/>
      <c r="C987" s="222"/>
      <c r="D987" s="222"/>
      <c r="E987" s="222"/>
      <c r="F987" s="222"/>
      <c r="G987" s="222"/>
      <c r="H987" s="222"/>
      <c r="I987" s="222"/>
      <c r="J987" s="222"/>
      <c r="K987" s="222"/>
      <c r="L987" s="222"/>
      <c r="M987" s="222"/>
      <c r="N987" s="230"/>
      <c r="O987" s="222"/>
      <c r="P987" s="222"/>
      <c r="Q987" s="222"/>
      <c r="R987" s="222"/>
      <c r="S987" s="222"/>
      <c r="T987" s="222"/>
      <c r="U987" s="222"/>
      <c r="V987" s="222"/>
      <c r="W987" s="222"/>
      <c r="X987" s="222"/>
      <c r="Y987" s="222"/>
      <c r="Z987" s="222"/>
    </row>
    <row r="988" ht="12.75" customHeight="1">
      <c r="A988" s="222"/>
      <c r="B988" s="222"/>
      <c r="C988" s="222"/>
      <c r="D988" s="222"/>
      <c r="E988" s="222"/>
      <c r="F988" s="222"/>
      <c r="G988" s="222"/>
      <c r="H988" s="222"/>
      <c r="I988" s="222"/>
      <c r="J988" s="222"/>
      <c r="K988" s="222"/>
      <c r="L988" s="222"/>
      <c r="M988" s="222"/>
      <c r="N988" s="230"/>
      <c r="O988" s="222"/>
      <c r="P988" s="222"/>
      <c r="Q988" s="222"/>
      <c r="R988" s="222"/>
      <c r="S988" s="222"/>
      <c r="T988" s="222"/>
      <c r="U988" s="222"/>
      <c r="V988" s="222"/>
      <c r="W988" s="222"/>
      <c r="X988" s="222"/>
      <c r="Y988" s="222"/>
      <c r="Z988" s="222"/>
    </row>
    <row r="989" ht="12.75" customHeight="1">
      <c r="A989" s="222"/>
      <c r="B989" s="222"/>
      <c r="C989" s="222"/>
      <c r="D989" s="222"/>
      <c r="E989" s="222"/>
      <c r="F989" s="222"/>
      <c r="G989" s="222"/>
      <c r="H989" s="222"/>
      <c r="I989" s="222"/>
      <c r="J989" s="222"/>
      <c r="K989" s="222"/>
      <c r="L989" s="222"/>
      <c r="M989" s="222"/>
      <c r="N989" s="230"/>
      <c r="O989" s="222"/>
      <c r="P989" s="222"/>
      <c r="Q989" s="222"/>
      <c r="R989" s="222"/>
      <c r="S989" s="222"/>
      <c r="T989" s="222"/>
      <c r="U989" s="222"/>
      <c r="V989" s="222"/>
      <c r="W989" s="222"/>
      <c r="X989" s="222"/>
      <c r="Y989" s="222"/>
      <c r="Z989" s="222"/>
    </row>
    <row r="990" ht="12.75" customHeight="1">
      <c r="A990" s="222"/>
      <c r="B990" s="222"/>
      <c r="C990" s="222"/>
      <c r="D990" s="222"/>
      <c r="E990" s="222"/>
      <c r="F990" s="222"/>
      <c r="G990" s="222"/>
      <c r="H990" s="222"/>
      <c r="I990" s="222"/>
      <c r="J990" s="222"/>
      <c r="K990" s="222"/>
      <c r="L990" s="222"/>
      <c r="M990" s="222"/>
      <c r="N990" s="230"/>
      <c r="O990" s="222"/>
      <c r="P990" s="222"/>
      <c r="Q990" s="222"/>
      <c r="R990" s="222"/>
      <c r="S990" s="222"/>
      <c r="T990" s="222"/>
      <c r="U990" s="222"/>
      <c r="V990" s="222"/>
      <c r="W990" s="222"/>
      <c r="X990" s="222"/>
      <c r="Y990" s="222"/>
      <c r="Z990" s="222"/>
    </row>
    <row r="991" ht="12.75" customHeight="1">
      <c r="A991" s="222"/>
      <c r="B991" s="222"/>
      <c r="C991" s="222"/>
      <c r="D991" s="222"/>
      <c r="E991" s="222"/>
      <c r="F991" s="222"/>
      <c r="G991" s="222"/>
      <c r="H991" s="222"/>
      <c r="I991" s="222"/>
      <c r="J991" s="222"/>
      <c r="K991" s="222"/>
      <c r="L991" s="222"/>
      <c r="M991" s="222"/>
      <c r="N991" s="230"/>
      <c r="O991" s="222"/>
      <c r="P991" s="222"/>
      <c r="Q991" s="222"/>
      <c r="R991" s="222"/>
      <c r="S991" s="222"/>
      <c r="T991" s="222"/>
      <c r="U991" s="222"/>
      <c r="V991" s="222"/>
      <c r="W991" s="222"/>
      <c r="X991" s="222"/>
      <c r="Y991" s="222"/>
      <c r="Z991" s="222"/>
    </row>
    <row r="992" ht="12.75" customHeight="1">
      <c r="A992" s="222"/>
      <c r="B992" s="222"/>
      <c r="C992" s="222"/>
      <c r="D992" s="222"/>
      <c r="E992" s="222"/>
      <c r="F992" s="222"/>
      <c r="G992" s="222"/>
      <c r="H992" s="222"/>
      <c r="I992" s="222"/>
      <c r="J992" s="222"/>
      <c r="K992" s="222"/>
      <c r="L992" s="222"/>
      <c r="M992" s="222"/>
      <c r="N992" s="230"/>
      <c r="O992" s="222"/>
      <c r="P992" s="222"/>
      <c r="Q992" s="222"/>
      <c r="R992" s="222"/>
      <c r="S992" s="222"/>
      <c r="T992" s="222"/>
      <c r="U992" s="222"/>
      <c r="V992" s="222"/>
      <c r="W992" s="222"/>
      <c r="X992" s="222"/>
      <c r="Y992" s="222"/>
      <c r="Z992" s="222"/>
    </row>
    <row r="993" ht="12.75" customHeight="1">
      <c r="A993" s="222"/>
      <c r="B993" s="222"/>
      <c r="C993" s="222"/>
      <c r="D993" s="222"/>
      <c r="E993" s="222"/>
      <c r="F993" s="222"/>
      <c r="G993" s="222"/>
      <c r="H993" s="222"/>
      <c r="I993" s="222"/>
      <c r="J993" s="222"/>
      <c r="K993" s="222"/>
      <c r="L993" s="222"/>
      <c r="M993" s="222"/>
      <c r="N993" s="230"/>
      <c r="O993" s="222"/>
      <c r="P993" s="222"/>
      <c r="Q993" s="222"/>
      <c r="R993" s="222"/>
      <c r="S993" s="222"/>
      <c r="T993" s="222"/>
      <c r="U993" s="222"/>
      <c r="V993" s="222"/>
      <c r="W993" s="222"/>
      <c r="X993" s="222"/>
      <c r="Y993" s="222"/>
      <c r="Z993" s="222"/>
    </row>
    <row r="994" ht="12.75" customHeight="1">
      <c r="A994" s="222"/>
      <c r="B994" s="222"/>
      <c r="C994" s="222"/>
      <c r="D994" s="222"/>
      <c r="E994" s="222"/>
      <c r="F994" s="222"/>
      <c r="G994" s="222"/>
      <c r="H994" s="222"/>
      <c r="I994" s="222"/>
      <c r="J994" s="222"/>
      <c r="K994" s="222"/>
      <c r="L994" s="222"/>
      <c r="M994" s="222"/>
      <c r="N994" s="230"/>
      <c r="O994" s="222"/>
      <c r="P994" s="222"/>
      <c r="Q994" s="222"/>
      <c r="R994" s="222"/>
      <c r="S994" s="222"/>
      <c r="T994" s="222"/>
      <c r="U994" s="222"/>
      <c r="V994" s="222"/>
      <c r="W994" s="222"/>
      <c r="X994" s="222"/>
      <c r="Y994" s="222"/>
      <c r="Z994" s="222"/>
    </row>
    <row r="995" ht="12.75" customHeight="1">
      <c r="A995" s="222"/>
      <c r="B995" s="222"/>
      <c r="C995" s="222"/>
      <c r="D995" s="222"/>
      <c r="E995" s="222"/>
      <c r="F995" s="222"/>
      <c r="G995" s="222"/>
      <c r="H995" s="222"/>
      <c r="I995" s="222"/>
      <c r="J995" s="222"/>
      <c r="K995" s="222"/>
      <c r="L995" s="222"/>
      <c r="M995" s="222"/>
      <c r="N995" s="230"/>
      <c r="O995" s="222"/>
      <c r="P995" s="222"/>
      <c r="Q995" s="222"/>
      <c r="R995" s="222"/>
      <c r="S995" s="222"/>
      <c r="T995" s="222"/>
      <c r="U995" s="222"/>
      <c r="V995" s="222"/>
      <c r="W995" s="222"/>
      <c r="X995" s="222"/>
      <c r="Y995" s="222"/>
      <c r="Z995" s="222"/>
    </row>
    <row r="996" ht="12.75" customHeight="1">
      <c r="A996" s="222"/>
      <c r="B996" s="222"/>
      <c r="C996" s="222"/>
      <c r="D996" s="222"/>
      <c r="E996" s="222"/>
      <c r="F996" s="222"/>
      <c r="G996" s="222"/>
      <c r="H996" s="222"/>
      <c r="I996" s="222"/>
      <c r="J996" s="222"/>
      <c r="K996" s="222"/>
      <c r="L996" s="222"/>
      <c r="M996" s="222"/>
      <c r="N996" s="230"/>
      <c r="O996" s="222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  <c r="Z996" s="222"/>
    </row>
    <row r="997" ht="12.75" customHeight="1">
      <c r="A997" s="222"/>
      <c r="B997" s="222"/>
      <c r="C997" s="222"/>
      <c r="D997" s="222"/>
      <c r="E997" s="222"/>
      <c r="F997" s="222"/>
      <c r="G997" s="222"/>
      <c r="H997" s="222"/>
      <c r="I997" s="222"/>
      <c r="J997" s="222"/>
      <c r="K997" s="222"/>
      <c r="L997" s="222"/>
      <c r="M997" s="222"/>
      <c r="N997" s="230"/>
      <c r="O997" s="222"/>
      <c r="P997" s="222"/>
      <c r="Q997" s="222"/>
      <c r="R997" s="222"/>
      <c r="S997" s="222"/>
      <c r="T997" s="222"/>
      <c r="U997" s="222"/>
      <c r="V997" s="222"/>
      <c r="W997" s="222"/>
      <c r="X997" s="222"/>
      <c r="Y997" s="222"/>
      <c r="Z997" s="222"/>
    </row>
    <row r="998" ht="12.75" customHeight="1">
      <c r="A998" s="222"/>
      <c r="B998" s="222"/>
      <c r="C998" s="222"/>
      <c r="D998" s="222"/>
      <c r="E998" s="222"/>
      <c r="F998" s="222"/>
      <c r="G998" s="222"/>
      <c r="H998" s="222"/>
      <c r="I998" s="222"/>
      <c r="J998" s="222"/>
      <c r="K998" s="222"/>
      <c r="L998" s="222"/>
      <c r="M998" s="222"/>
      <c r="N998" s="230"/>
      <c r="O998" s="222"/>
      <c r="P998" s="222"/>
      <c r="Q998" s="222"/>
      <c r="R998" s="222"/>
      <c r="S998" s="222"/>
      <c r="T998" s="222"/>
      <c r="U998" s="222"/>
      <c r="V998" s="222"/>
      <c r="W998" s="222"/>
      <c r="X998" s="222"/>
      <c r="Y998" s="222"/>
      <c r="Z998" s="222"/>
    </row>
    <row r="999" ht="12.75" customHeight="1">
      <c r="A999" s="222"/>
      <c r="B999" s="222"/>
      <c r="C999" s="222"/>
      <c r="D999" s="222"/>
      <c r="E999" s="222"/>
      <c r="F999" s="222"/>
      <c r="G999" s="222"/>
      <c r="H999" s="222"/>
      <c r="I999" s="222"/>
      <c r="J999" s="222"/>
      <c r="K999" s="222"/>
      <c r="L999" s="222"/>
      <c r="M999" s="222"/>
      <c r="N999" s="230"/>
      <c r="O999" s="222"/>
      <c r="P999" s="222"/>
      <c r="Q999" s="222"/>
      <c r="R999" s="222"/>
      <c r="S999" s="222"/>
      <c r="T999" s="222"/>
      <c r="U999" s="222"/>
      <c r="V999" s="222"/>
      <c r="W999" s="222"/>
      <c r="X999" s="222"/>
      <c r="Y999" s="222"/>
      <c r="Z999" s="222"/>
    </row>
    <row r="1000" ht="12.75" customHeight="1">
      <c r="A1000" s="222"/>
      <c r="B1000" s="222"/>
      <c r="C1000" s="222"/>
      <c r="D1000" s="222"/>
      <c r="E1000" s="222"/>
      <c r="F1000" s="222"/>
      <c r="G1000" s="222"/>
      <c r="H1000" s="222"/>
      <c r="I1000" s="222"/>
      <c r="J1000" s="222"/>
      <c r="K1000" s="222"/>
      <c r="L1000" s="222"/>
      <c r="M1000" s="222"/>
      <c r="N1000" s="230"/>
      <c r="O1000" s="222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2"/>
      <c r="Z1000" s="222"/>
    </row>
  </sheetData>
  <mergeCells count="5">
    <mergeCell ref="M73:N73"/>
    <mergeCell ref="L74:N74"/>
    <mergeCell ref="L26:N26"/>
    <mergeCell ref="M25:N25"/>
    <mergeCell ref="M49:N49"/>
  </mergeCell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7.14"/>
    <col customWidth="1" min="2" max="13" width="8.71"/>
    <col customWidth="1" min="14" max="24" width="11.43"/>
    <col customWidth="1" min="25" max="26" width="10.0"/>
  </cols>
  <sheetData>
    <row r="1" ht="18.75" customHeight="1">
      <c r="A1" s="218" t="str">
        <f>'CptResu an1'!A1</f>
        <v>Projet XXXXX</v>
      </c>
      <c r="B1" s="222"/>
      <c r="C1" s="222"/>
      <c r="D1" s="222"/>
      <c r="E1" s="222"/>
      <c r="F1" s="2" t="s">
        <v>1</v>
      </c>
      <c r="G1" s="222"/>
      <c r="H1" s="222"/>
      <c r="I1" s="222"/>
      <c r="J1" s="222"/>
      <c r="K1" s="222"/>
      <c r="L1" s="222"/>
      <c r="M1" s="3" t="s">
        <v>2</v>
      </c>
      <c r="N1" s="225">
        <f>'CptResu an1'!K1</f>
        <v>43070</v>
      </c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</row>
    <row r="2" ht="18.75" customHeight="1">
      <c r="A2" s="228"/>
      <c r="B2" s="222"/>
      <c r="C2" s="222"/>
      <c r="D2" s="222"/>
      <c r="E2" s="222"/>
      <c r="F2" s="233" t="s">
        <v>74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</row>
    <row r="3" ht="18.75" customHeight="1">
      <c r="A3" s="228"/>
      <c r="B3" s="222"/>
      <c r="C3" s="222"/>
      <c r="D3" s="222"/>
      <c r="E3" s="222"/>
      <c r="F3" s="222"/>
      <c r="G3" s="235" t="s">
        <v>76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</row>
    <row r="4" ht="13.5" customHeight="1">
      <c r="A4" s="237"/>
      <c r="B4" s="222"/>
      <c r="C4" s="8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</row>
    <row r="5" ht="15.75" customHeight="1">
      <c r="A5" s="229" t="s">
        <v>70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37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ht="15.0" customHeight="1">
      <c r="A6" s="239" t="s">
        <v>75</v>
      </c>
      <c r="B6" s="241">
        <f>'CptResu an1'!B3</f>
        <v>43101</v>
      </c>
      <c r="C6" s="243">
        <f>'CptResu an1'!C3</f>
        <v>43132</v>
      </c>
      <c r="D6" s="245">
        <f>'CptResu an1'!D3</f>
        <v>43160</v>
      </c>
      <c r="E6" s="246">
        <f>'CptResu an1'!E3</f>
        <v>43191</v>
      </c>
      <c r="F6" s="243">
        <f>'CptResu an1'!F3</f>
        <v>43221</v>
      </c>
      <c r="G6" s="248">
        <f>'CptResu an1'!G3</f>
        <v>43252</v>
      </c>
      <c r="H6" s="241">
        <f>'CptResu an1'!H3</f>
        <v>43282</v>
      </c>
      <c r="I6" s="243">
        <f>'CptResu an1'!I3</f>
        <v>43313</v>
      </c>
      <c r="J6" s="245">
        <f>'CptResu an1'!J3</f>
        <v>43344</v>
      </c>
      <c r="K6" s="246">
        <f>'CptResu an1'!K3</f>
        <v>43374</v>
      </c>
      <c r="L6" s="243">
        <f>'CptResu an1'!L3</f>
        <v>43405</v>
      </c>
      <c r="M6" s="248">
        <f>'CptResu an1'!M3</f>
        <v>43435</v>
      </c>
      <c r="N6" s="251" t="s">
        <v>7</v>
      </c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</row>
    <row r="7" ht="17.25" customHeight="1">
      <c r="A7" s="252" t="s">
        <v>79</v>
      </c>
      <c r="B7" s="257">
        <f>BFR!B7</f>
        <v>12</v>
      </c>
      <c r="C7" s="259">
        <f>BFR!C7</f>
        <v>16</v>
      </c>
      <c r="D7" s="262">
        <f>BFR!D7</f>
        <v>18</v>
      </c>
      <c r="E7" s="264">
        <f>BFR!E7</f>
        <v>18</v>
      </c>
      <c r="F7" s="259">
        <f>BFR!F7</f>
        <v>18</v>
      </c>
      <c r="G7" s="266">
        <f>BFR!G7</f>
        <v>18</v>
      </c>
      <c r="H7" s="257">
        <f>BFR!H7</f>
        <v>16</v>
      </c>
      <c r="I7" s="259">
        <f>BFR!I7</f>
        <v>12</v>
      </c>
      <c r="J7" s="262">
        <f>BFR!J7</f>
        <v>18</v>
      </c>
      <c r="K7" s="264">
        <f>BFR!K7</f>
        <v>18</v>
      </c>
      <c r="L7" s="259">
        <f>BFR!L7</f>
        <v>18</v>
      </c>
      <c r="M7" s="266">
        <f>BFR!M7</f>
        <v>18</v>
      </c>
      <c r="N7" s="270">
        <f t="shared" ref="N7:N9" si="1">SUM(B7:M7)</f>
        <v>200</v>
      </c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</row>
    <row r="8" ht="12.75" customHeight="1">
      <c r="A8" s="271" t="s">
        <v>81</v>
      </c>
      <c r="B8" s="275">
        <f>BFR!B15</f>
        <v>3.76</v>
      </c>
      <c r="C8" s="275">
        <f>BFR!C15</f>
        <v>4.88</v>
      </c>
      <c r="D8" s="279">
        <f>BFR!D15</f>
        <v>6.24</v>
      </c>
      <c r="E8" s="283">
        <f>BFR!E15</f>
        <v>5.44</v>
      </c>
      <c r="F8" s="275">
        <f>BFR!F15</f>
        <v>5.44</v>
      </c>
      <c r="G8" s="287">
        <f>BFR!G15</f>
        <v>5.44</v>
      </c>
      <c r="H8" s="289">
        <f>BFR!H15</f>
        <v>4.88</v>
      </c>
      <c r="I8" s="275">
        <f>BFR!I15</f>
        <v>3.76</v>
      </c>
      <c r="J8" s="279">
        <f>BFR!J15</f>
        <v>5.44</v>
      </c>
      <c r="K8" s="283">
        <f>BFR!K15</f>
        <v>5.44</v>
      </c>
      <c r="L8" s="275">
        <f>BFR!L15</f>
        <v>5.44</v>
      </c>
      <c r="M8" s="287">
        <f>BFR!M15</f>
        <v>5.44</v>
      </c>
      <c r="N8" s="292">
        <f t="shared" si="1"/>
        <v>61.6</v>
      </c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</row>
    <row r="9" ht="12.75" customHeight="1">
      <c r="A9" s="295" t="s">
        <v>84</v>
      </c>
      <c r="B9" s="297">
        <f>BFR!B18</f>
        <v>4.4</v>
      </c>
      <c r="C9" s="299">
        <f>BFR!C18</f>
        <v>3.2</v>
      </c>
      <c r="D9" s="305">
        <f>BFR!D18</f>
        <v>2.2</v>
      </c>
      <c r="E9" s="297">
        <f>BFR!E18</f>
        <v>4.2</v>
      </c>
      <c r="F9" s="299">
        <f>BFR!F18</f>
        <v>2.8</v>
      </c>
      <c r="G9" s="309">
        <f>BFR!G18</f>
        <v>2.2</v>
      </c>
      <c r="H9" s="310">
        <f>BFR!H18</f>
        <v>4.2</v>
      </c>
      <c r="I9" s="299">
        <f>BFR!I18</f>
        <v>3.6</v>
      </c>
      <c r="J9" s="305">
        <f>BFR!J18</f>
        <v>3.2</v>
      </c>
      <c r="K9" s="297">
        <f>BFR!K18</f>
        <v>2.8</v>
      </c>
      <c r="L9" s="299">
        <f>BFR!L18</f>
        <v>2.2</v>
      </c>
      <c r="M9" s="309">
        <f>BFR!M18</f>
        <v>2.2</v>
      </c>
      <c r="N9" s="311">
        <f t="shared" si="1"/>
        <v>37.2</v>
      </c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</row>
    <row r="10" ht="13.5" customHeight="1">
      <c r="A10" s="312" t="s">
        <v>86</v>
      </c>
      <c r="B10" s="316"/>
      <c r="C10" s="320">
        <v>9.0</v>
      </c>
      <c r="D10" s="325">
        <v>0.0</v>
      </c>
      <c r="E10" s="326"/>
      <c r="F10" s="327"/>
      <c r="G10" s="328"/>
      <c r="H10" s="329"/>
      <c r="I10" s="327"/>
      <c r="J10" s="333"/>
      <c r="K10" s="326"/>
      <c r="L10" s="327"/>
      <c r="M10" s="328"/>
      <c r="N10" s="335">
        <f>SUM(C10:M10)</f>
        <v>9</v>
      </c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</row>
    <row r="11" ht="13.5" customHeight="1">
      <c r="A11" s="337" t="s">
        <v>90</v>
      </c>
      <c r="B11" s="339">
        <f t="shared" ref="B11:M11" si="2">B7-(SUM(B8:B10))</f>
        <v>3.84</v>
      </c>
      <c r="C11" s="344">
        <f t="shared" si="2"/>
        <v>-1.08</v>
      </c>
      <c r="D11" s="349">
        <f t="shared" si="2"/>
        <v>9.56</v>
      </c>
      <c r="E11" s="339">
        <f t="shared" si="2"/>
        <v>8.36</v>
      </c>
      <c r="F11" s="344">
        <f t="shared" si="2"/>
        <v>9.76</v>
      </c>
      <c r="G11" s="351">
        <f t="shared" si="2"/>
        <v>10.36</v>
      </c>
      <c r="H11" s="353">
        <f t="shared" si="2"/>
        <v>6.92</v>
      </c>
      <c r="I11" s="344">
        <f t="shared" si="2"/>
        <v>4.64</v>
      </c>
      <c r="J11" s="349">
        <f t="shared" si="2"/>
        <v>9.36</v>
      </c>
      <c r="K11" s="339">
        <f t="shared" si="2"/>
        <v>9.76</v>
      </c>
      <c r="L11" s="344">
        <f t="shared" si="2"/>
        <v>10.36</v>
      </c>
      <c r="M11" s="351">
        <f t="shared" si="2"/>
        <v>10.36</v>
      </c>
      <c r="N11" s="356">
        <f t="shared" ref="N11:N12" si="3">SUM(B11:M11)</f>
        <v>92.2</v>
      </c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</row>
    <row r="12" ht="14.25" customHeight="1">
      <c r="A12" s="358" t="s">
        <v>93</v>
      </c>
      <c r="B12" s="361"/>
      <c r="C12" s="362"/>
      <c r="D12" s="363"/>
      <c r="E12" s="361">
        <f>SUM(B11:D11)</f>
        <v>12.32</v>
      </c>
      <c r="F12" s="362"/>
      <c r="G12" s="365"/>
      <c r="H12" s="369">
        <f>SUM(E11:G11)</f>
        <v>28.48</v>
      </c>
      <c r="I12" s="362"/>
      <c r="J12" s="363"/>
      <c r="K12" s="361">
        <f>SUM(H11:J11)</f>
        <v>20.92</v>
      </c>
      <c r="L12" s="362"/>
      <c r="M12" s="365"/>
      <c r="N12" s="372">
        <f t="shared" si="3"/>
        <v>61.72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</row>
    <row r="13" ht="21.75" customHeight="1">
      <c r="A13" s="373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</row>
    <row r="14" ht="19.5" customHeight="1">
      <c r="A14" s="229" t="s">
        <v>71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6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</row>
    <row r="15" ht="15.75" customHeight="1">
      <c r="A15" s="239" t="s">
        <v>75</v>
      </c>
      <c r="B15" s="241">
        <f>'CptResu an2'!B3</f>
        <v>43466</v>
      </c>
      <c r="C15" s="241">
        <f>'CptResu an2'!C3</f>
        <v>43497</v>
      </c>
      <c r="D15" s="241">
        <f>'CptResu an2'!D3</f>
        <v>43525</v>
      </c>
      <c r="E15" s="241">
        <f>'CptResu an2'!E3</f>
        <v>43556</v>
      </c>
      <c r="F15" s="241">
        <f>'CptResu an2'!F3</f>
        <v>43586</v>
      </c>
      <c r="G15" s="241">
        <f>'CptResu an2'!G3</f>
        <v>43617</v>
      </c>
      <c r="H15" s="241">
        <f>'CptResu an2'!H3</f>
        <v>43647</v>
      </c>
      <c r="I15" s="241">
        <f>'CptResu an2'!I3</f>
        <v>43678</v>
      </c>
      <c r="J15" s="241">
        <f>'CptResu an2'!J3</f>
        <v>43709</v>
      </c>
      <c r="K15" s="241">
        <f>'CptResu an2'!K3</f>
        <v>43739</v>
      </c>
      <c r="L15" s="241">
        <f>'CptResu an2'!L3</f>
        <v>43770</v>
      </c>
      <c r="M15" s="241">
        <f>'CptResu an2'!M3</f>
        <v>43800</v>
      </c>
      <c r="N15" s="380" t="s">
        <v>7</v>
      </c>
      <c r="O15" s="376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</row>
    <row r="16" ht="13.5" customHeight="1">
      <c r="A16" s="252" t="s">
        <v>79</v>
      </c>
      <c r="B16" s="257">
        <f>BFR!B31</f>
        <v>15.6</v>
      </c>
      <c r="C16" s="259">
        <f>BFR!C31</f>
        <v>20.8</v>
      </c>
      <c r="D16" s="262">
        <f>BFR!D31</f>
        <v>23.4</v>
      </c>
      <c r="E16" s="264">
        <f>BFR!E31</f>
        <v>23.4</v>
      </c>
      <c r="F16" s="259">
        <f>BFR!F31</f>
        <v>23.4</v>
      </c>
      <c r="G16" s="266">
        <f>BFR!G31</f>
        <v>23.4</v>
      </c>
      <c r="H16" s="257">
        <f>BFR!H31</f>
        <v>20.8</v>
      </c>
      <c r="I16" s="259">
        <f>BFR!I31</f>
        <v>15.6</v>
      </c>
      <c r="J16" s="262">
        <f>BFR!J31</f>
        <v>23.4</v>
      </c>
      <c r="K16" s="264">
        <f>BFR!K31</f>
        <v>23.4</v>
      </c>
      <c r="L16" s="259">
        <f>BFR!L31</f>
        <v>23.4</v>
      </c>
      <c r="M16" s="266">
        <f>BFR!M31</f>
        <v>23.4</v>
      </c>
      <c r="N16" s="270">
        <f t="shared" ref="N16:N18" si="4">SUM(B16:M16)</f>
        <v>260</v>
      </c>
      <c r="O16" s="237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</row>
    <row r="17" ht="12.75" customHeight="1">
      <c r="A17" s="271" t="s">
        <v>81</v>
      </c>
      <c r="B17" s="269">
        <f>BFR!B39</f>
        <v>4.768</v>
      </c>
      <c r="C17" s="384">
        <f>BFR!C39</f>
        <v>6.224</v>
      </c>
      <c r="D17" s="385">
        <f>BFR!D39</f>
        <v>6.952</v>
      </c>
      <c r="E17" s="269">
        <f>BFR!E39</f>
        <v>6.952</v>
      </c>
      <c r="F17" s="384">
        <f>BFR!F39</f>
        <v>6.952</v>
      </c>
      <c r="G17" s="386">
        <f>BFR!G39</f>
        <v>6.952</v>
      </c>
      <c r="H17" s="387">
        <f>BFR!H39</f>
        <v>6.624</v>
      </c>
      <c r="I17" s="384">
        <f>BFR!I39</f>
        <v>5.168</v>
      </c>
      <c r="J17" s="385">
        <f>BFR!J39</f>
        <v>7.352</v>
      </c>
      <c r="K17" s="269">
        <f>BFR!K39</f>
        <v>7.352</v>
      </c>
      <c r="L17" s="384">
        <f>BFR!L39</f>
        <v>7.352</v>
      </c>
      <c r="M17" s="386">
        <f>BFR!M39</f>
        <v>4.952</v>
      </c>
      <c r="N17" s="292">
        <f t="shared" si="4"/>
        <v>77.6</v>
      </c>
      <c r="O17" s="237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</row>
    <row r="18" ht="12.75" customHeight="1">
      <c r="A18" s="295" t="s">
        <v>84</v>
      </c>
      <c r="B18" s="310">
        <f>BFR!B42</f>
        <v>4.4</v>
      </c>
      <c r="C18" s="299">
        <f>BFR!C42</f>
        <v>3.2</v>
      </c>
      <c r="D18" s="309">
        <f>BFR!D42</f>
        <v>2.2</v>
      </c>
      <c r="E18" s="310">
        <f>BFR!E42</f>
        <v>4.2</v>
      </c>
      <c r="F18" s="299">
        <f>BFR!F42</f>
        <v>2.8</v>
      </c>
      <c r="G18" s="305">
        <f>BFR!G42</f>
        <v>2.2</v>
      </c>
      <c r="H18" s="297">
        <f>BFR!H42</f>
        <v>4.2</v>
      </c>
      <c r="I18" s="299">
        <f>BFR!I42</f>
        <v>3.6</v>
      </c>
      <c r="J18" s="309">
        <f>BFR!J42</f>
        <v>3.2</v>
      </c>
      <c r="K18" s="310">
        <f>BFR!K42</f>
        <v>2.8</v>
      </c>
      <c r="L18" s="299">
        <f>BFR!L42</f>
        <v>2.2</v>
      </c>
      <c r="M18" s="305">
        <f>BFR!M42</f>
        <v>2.2</v>
      </c>
      <c r="N18" s="311">
        <f t="shared" si="4"/>
        <v>37.2</v>
      </c>
      <c r="O18" s="237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</row>
    <row r="19" ht="13.5" customHeight="1">
      <c r="A19" s="312" t="s">
        <v>86</v>
      </c>
      <c r="B19" s="316"/>
      <c r="C19" s="327">
        <f>SUM('Plan Financement'!I6:I15)</f>
        <v>9.8</v>
      </c>
      <c r="D19" s="328"/>
      <c r="E19" s="329"/>
      <c r="F19" s="327"/>
      <c r="G19" s="333"/>
      <c r="H19" s="326"/>
      <c r="I19" s="327"/>
      <c r="J19" s="328"/>
      <c r="K19" s="329"/>
      <c r="L19" s="327"/>
      <c r="M19" s="333"/>
      <c r="N19" s="335">
        <f>SUM(C19:M19)</f>
        <v>9.8</v>
      </c>
      <c r="O19" s="23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</row>
    <row r="20" ht="13.5" customHeight="1">
      <c r="A20" s="337" t="s">
        <v>90</v>
      </c>
      <c r="B20" s="390">
        <f t="shared" ref="B20:M20" si="5">B16-SUM(B17:B19)</f>
        <v>6.432</v>
      </c>
      <c r="C20" s="394">
        <f t="shared" si="5"/>
        <v>1.576</v>
      </c>
      <c r="D20" s="398">
        <f t="shared" si="5"/>
        <v>14.248</v>
      </c>
      <c r="E20" s="353">
        <f t="shared" si="5"/>
        <v>12.248</v>
      </c>
      <c r="F20" s="344">
        <f t="shared" si="5"/>
        <v>13.648</v>
      </c>
      <c r="G20" s="349">
        <f t="shared" si="5"/>
        <v>14.248</v>
      </c>
      <c r="H20" s="390">
        <f t="shared" si="5"/>
        <v>9.976</v>
      </c>
      <c r="I20" s="394">
        <f t="shared" si="5"/>
        <v>6.832</v>
      </c>
      <c r="J20" s="398">
        <f t="shared" si="5"/>
        <v>12.848</v>
      </c>
      <c r="K20" s="353">
        <f t="shared" si="5"/>
        <v>13.248</v>
      </c>
      <c r="L20" s="344">
        <f t="shared" si="5"/>
        <v>13.848</v>
      </c>
      <c r="M20" s="349">
        <f t="shared" si="5"/>
        <v>16.248</v>
      </c>
      <c r="N20" s="356">
        <f t="shared" ref="N20:N21" si="6">SUM(B20:M20)</f>
        <v>135.4</v>
      </c>
      <c r="O20" s="23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</row>
    <row r="21" ht="14.25" customHeight="1">
      <c r="A21" s="358" t="s">
        <v>93</v>
      </c>
      <c r="B21" s="361">
        <f>SUM(K11:M11)</f>
        <v>30.48</v>
      </c>
      <c r="C21" s="362"/>
      <c r="D21" s="365"/>
      <c r="E21" s="369">
        <f>SUM(B20:D20)</f>
        <v>22.256</v>
      </c>
      <c r="F21" s="362"/>
      <c r="G21" s="363"/>
      <c r="H21" s="361">
        <f>SUM(E20:G20)</f>
        <v>40.144</v>
      </c>
      <c r="I21" s="362"/>
      <c r="J21" s="365"/>
      <c r="K21" s="369">
        <f>SUM(H20:J20)</f>
        <v>29.656</v>
      </c>
      <c r="L21" s="362"/>
      <c r="M21" s="362"/>
      <c r="N21" s="372">
        <f t="shared" si="6"/>
        <v>122.536</v>
      </c>
      <c r="O21" s="23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</row>
    <row r="22" ht="21.0" customHeight="1">
      <c r="A22" s="373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237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</row>
    <row r="23" ht="21.75" customHeight="1">
      <c r="A23" s="229" t="s">
        <v>72</v>
      </c>
      <c r="B23" s="37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237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</row>
    <row r="24" ht="14.25" customHeight="1">
      <c r="A24" s="239" t="s">
        <v>75</v>
      </c>
      <c r="B24" s="241">
        <f>'CptResu an3'!B3</f>
        <v>43831</v>
      </c>
      <c r="C24" s="241">
        <f>'CptResu an3'!C3</f>
        <v>43862</v>
      </c>
      <c r="D24" s="241">
        <f>'CptResu an3'!D3</f>
        <v>43891</v>
      </c>
      <c r="E24" s="241">
        <f>'CptResu an3'!E3</f>
        <v>43922</v>
      </c>
      <c r="F24" s="241">
        <f>'CptResu an3'!F3</f>
        <v>43952</v>
      </c>
      <c r="G24" s="241">
        <f>'CptResu an3'!G3</f>
        <v>43983</v>
      </c>
      <c r="H24" s="241">
        <f>'CptResu an3'!H3</f>
        <v>44013</v>
      </c>
      <c r="I24" s="241">
        <f>'CptResu an3'!I3</f>
        <v>44044</v>
      </c>
      <c r="J24" s="241">
        <f>'CptResu an3'!J3</f>
        <v>44075</v>
      </c>
      <c r="K24" s="241">
        <f>'CptResu an3'!K3</f>
        <v>44105</v>
      </c>
      <c r="L24" s="241">
        <f>'CptResu an3'!L3</f>
        <v>44136</v>
      </c>
      <c r="M24" s="241">
        <f>'CptResu an3'!M3</f>
        <v>44166</v>
      </c>
      <c r="N24" s="380" t="s">
        <v>7</v>
      </c>
      <c r="O24" s="237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</row>
    <row r="25" ht="13.5" customHeight="1">
      <c r="A25" s="252" t="s">
        <v>79</v>
      </c>
      <c r="B25" s="257">
        <f>BFR!B55</f>
        <v>21.6</v>
      </c>
      <c r="C25" s="259">
        <f>BFR!C55</f>
        <v>28.8</v>
      </c>
      <c r="D25" s="262">
        <f>BFR!D55</f>
        <v>32.4</v>
      </c>
      <c r="E25" s="264">
        <f>BFR!E55</f>
        <v>32.4</v>
      </c>
      <c r="F25" s="259">
        <f>BFR!F55</f>
        <v>32.4</v>
      </c>
      <c r="G25" s="266">
        <f>BFR!G55</f>
        <v>32.4</v>
      </c>
      <c r="H25" s="257">
        <f>BFR!H55</f>
        <v>28.8</v>
      </c>
      <c r="I25" s="259">
        <f>BFR!I55</f>
        <v>21.6</v>
      </c>
      <c r="J25" s="262">
        <f>BFR!J55</f>
        <v>32.4</v>
      </c>
      <c r="K25" s="264">
        <f>BFR!K55</f>
        <v>32.4</v>
      </c>
      <c r="L25" s="259">
        <f>BFR!L55</f>
        <v>32.4</v>
      </c>
      <c r="M25" s="266">
        <f>BFR!M55</f>
        <v>32.4</v>
      </c>
      <c r="N25" s="270">
        <f t="shared" ref="N25:N27" si="7">SUM(B25:M25)</f>
        <v>360</v>
      </c>
      <c r="O25" s="237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</row>
    <row r="26" ht="12.75" customHeight="1">
      <c r="A26" s="271" t="s">
        <v>81</v>
      </c>
      <c r="B26" s="269">
        <f>BFR!B63</f>
        <v>6.848</v>
      </c>
      <c r="C26" s="384">
        <f>BFR!C63</f>
        <v>8.864</v>
      </c>
      <c r="D26" s="385">
        <f>BFR!D63</f>
        <v>9.872</v>
      </c>
      <c r="E26" s="269">
        <f>BFR!E63</f>
        <v>9.872</v>
      </c>
      <c r="F26" s="384">
        <f>BFR!F63</f>
        <v>9.872</v>
      </c>
      <c r="G26" s="386">
        <f>BFR!G63</f>
        <v>9.872</v>
      </c>
      <c r="H26" s="387">
        <f>BFR!H63</f>
        <v>8.864</v>
      </c>
      <c r="I26" s="384">
        <f>BFR!I63</f>
        <v>6.848</v>
      </c>
      <c r="J26" s="385">
        <f>BFR!J63</f>
        <v>9.872</v>
      </c>
      <c r="K26" s="269">
        <f>BFR!K63</f>
        <v>9.872</v>
      </c>
      <c r="L26" s="384">
        <f>BFR!L63</f>
        <v>9.872</v>
      </c>
      <c r="M26" s="386">
        <f>BFR!M63</f>
        <v>9.872</v>
      </c>
      <c r="N26" s="292">
        <f t="shared" si="7"/>
        <v>110.4</v>
      </c>
      <c r="O26" s="237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ht="12.75" customHeight="1">
      <c r="A27" s="295" t="s">
        <v>84</v>
      </c>
      <c r="B27" s="310">
        <f>BFR!B66</f>
        <v>4.4</v>
      </c>
      <c r="C27" s="299">
        <f>BFR!C66</f>
        <v>3.2</v>
      </c>
      <c r="D27" s="309">
        <f>BFR!D66</f>
        <v>2.2</v>
      </c>
      <c r="E27" s="310">
        <f>BFR!E66</f>
        <v>4.2</v>
      </c>
      <c r="F27" s="299">
        <f>BFR!F66</f>
        <v>2.8</v>
      </c>
      <c r="G27" s="305">
        <f>BFR!G66</f>
        <v>2.2</v>
      </c>
      <c r="H27" s="297">
        <f>BFR!H66</f>
        <v>4.2</v>
      </c>
      <c r="I27" s="299">
        <f>BFR!I66</f>
        <v>3.6</v>
      </c>
      <c r="J27" s="309">
        <f>BFR!J66</f>
        <v>3.2</v>
      </c>
      <c r="K27" s="310">
        <f>BFR!K66</f>
        <v>2.8</v>
      </c>
      <c r="L27" s="299">
        <f>BFR!L66</f>
        <v>2.2</v>
      </c>
      <c r="M27" s="305">
        <f>BFR!M66</f>
        <v>2.2</v>
      </c>
      <c r="N27" s="311">
        <f t="shared" si="7"/>
        <v>37.2</v>
      </c>
      <c r="O27" s="237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</row>
    <row r="28" ht="13.5" customHeight="1">
      <c r="A28" s="312" t="s">
        <v>86</v>
      </c>
      <c r="B28" s="316"/>
      <c r="C28" s="327">
        <f>SUM('Plan Financement'!J6:IJ15)</f>
        <v>9.8</v>
      </c>
      <c r="D28" s="328"/>
      <c r="E28" s="329"/>
      <c r="F28" s="327"/>
      <c r="G28" s="333"/>
      <c r="H28" s="326"/>
      <c r="I28" s="327"/>
      <c r="J28" s="328"/>
      <c r="K28" s="329"/>
      <c r="L28" s="327"/>
      <c r="M28" s="333"/>
      <c r="N28" s="335">
        <f>SUM(C28:M28)</f>
        <v>9.8</v>
      </c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</row>
    <row r="29" ht="13.5" customHeight="1">
      <c r="A29" s="337" t="s">
        <v>90</v>
      </c>
      <c r="B29" s="390">
        <f t="shared" ref="B29:M29" si="8">B25-SUM(B26:B28)</f>
        <v>10.352</v>
      </c>
      <c r="C29" s="394">
        <f t="shared" si="8"/>
        <v>6.936</v>
      </c>
      <c r="D29" s="398">
        <f t="shared" si="8"/>
        <v>20.328</v>
      </c>
      <c r="E29" s="353">
        <f t="shared" si="8"/>
        <v>18.328</v>
      </c>
      <c r="F29" s="344">
        <f t="shared" si="8"/>
        <v>19.728</v>
      </c>
      <c r="G29" s="349">
        <f t="shared" si="8"/>
        <v>20.328</v>
      </c>
      <c r="H29" s="390">
        <f t="shared" si="8"/>
        <v>15.736</v>
      </c>
      <c r="I29" s="394">
        <f t="shared" si="8"/>
        <v>11.152</v>
      </c>
      <c r="J29" s="398">
        <f t="shared" si="8"/>
        <v>19.328</v>
      </c>
      <c r="K29" s="353">
        <f t="shared" si="8"/>
        <v>19.728</v>
      </c>
      <c r="L29" s="344">
        <f t="shared" si="8"/>
        <v>20.328</v>
      </c>
      <c r="M29" s="349">
        <f t="shared" si="8"/>
        <v>20.328</v>
      </c>
      <c r="N29" s="356">
        <f t="shared" ref="N29:N30" si="9">SUM(B29:M29)</f>
        <v>202.6</v>
      </c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</row>
    <row r="30" ht="14.25" customHeight="1">
      <c r="A30" s="358" t="s">
        <v>93</v>
      </c>
      <c r="B30" s="361">
        <f>SUM(K20:M20)</f>
        <v>43.344</v>
      </c>
      <c r="C30" s="431"/>
      <c r="D30" s="432"/>
      <c r="E30" s="369">
        <f>SUM(B29:D29)</f>
        <v>37.616</v>
      </c>
      <c r="F30" s="431"/>
      <c r="G30" s="437"/>
      <c r="H30" s="361">
        <f>SUM(E29:G29)</f>
        <v>58.384</v>
      </c>
      <c r="I30" s="431"/>
      <c r="J30" s="432"/>
      <c r="K30" s="369">
        <f>SUM(H29:J29)</f>
        <v>46.216</v>
      </c>
      <c r="L30" s="431"/>
      <c r="M30" s="431"/>
      <c r="N30" s="372">
        <f t="shared" si="9"/>
        <v>185.56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</row>
    <row r="31" ht="20.25" customHeight="1">
      <c r="A31" s="222"/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</row>
    <row r="32" ht="15.75" customHeight="1">
      <c r="A32" s="229" t="s">
        <v>105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</row>
    <row r="33" ht="13.5" customHeight="1">
      <c r="A33" s="239" t="s">
        <v>75</v>
      </c>
      <c r="B33" s="241">
        <v>39448.0</v>
      </c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</row>
    <row r="34" ht="13.5" customHeight="1">
      <c r="A34" s="445" t="s">
        <v>79</v>
      </c>
      <c r="B34" s="446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</row>
    <row r="35" ht="12.75" customHeight="1">
      <c r="A35" s="271" t="s">
        <v>81</v>
      </c>
      <c r="B35" s="446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</row>
    <row r="36" ht="12.75" customHeight="1">
      <c r="A36" s="295" t="s">
        <v>84</v>
      </c>
      <c r="B36" s="446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</row>
    <row r="37" ht="13.5" customHeight="1">
      <c r="A37" s="312" t="s">
        <v>86</v>
      </c>
      <c r="B37" s="446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</row>
    <row r="38" ht="13.5" customHeight="1">
      <c r="A38" s="337" t="s">
        <v>90</v>
      </c>
      <c r="B38" s="446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</row>
    <row r="39" ht="14.25" customHeight="1">
      <c r="A39" s="450" t="s">
        <v>93</v>
      </c>
      <c r="B39" s="452">
        <f>SUM(K29:M29)</f>
        <v>60.384</v>
      </c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</row>
    <row r="40" ht="12.75" customHeight="1">
      <c r="A40" s="222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</row>
    <row r="41" ht="12.75" customHeight="1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</row>
    <row r="42" ht="12.75" customHeigh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</row>
    <row r="43" ht="12.7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</row>
    <row r="44" ht="12.75" customHeight="1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</row>
    <row r="45" ht="12.75" customHeight="1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</row>
    <row r="46" ht="12.75" customHeight="1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</row>
    <row r="47" ht="12.75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</row>
    <row r="48" ht="12.75" customHeight="1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</row>
    <row r="49" ht="12.75" customHeight="1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</row>
    <row r="50" ht="12.75" customHeight="1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</row>
    <row r="51" ht="12.7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</row>
    <row r="52" ht="12.75" customHeigh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</row>
    <row r="53" ht="12.75" customHeight="1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</row>
    <row r="54" ht="12.75" customHeight="1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</row>
    <row r="55" ht="12.7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</row>
    <row r="56" ht="12.75" customHeight="1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</row>
    <row r="57" ht="12.75" customHeight="1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</row>
    <row r="58" ht="12.75" customHeight="1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</row>
    <row r="59" ht="12.75" customHeight="1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</row>
    <row r="60" ht="12.75" customHeight="1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</row>
    <row r="61" ht="12.75" customHeight="1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</row>
    <row r="62" ht="12.75" customHeight="1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</row>
    <row r="63" ht="12.75" customHeight="1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</row>
    <row r="64" ht="12.75" customHeight="1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</row>
    <row r="65" ht="12.75" customHeight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</row>
    <row r="66" ht="12.75" customHeight="1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</row>
    <row r="67" ht="12.75" customHeight="1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</row>
    <row r="68" ht="12.75" customHeight="1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</row>
    <row r="69" ht="12.75" customHeight="1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</row>
    <row r="70" ht="12.75" customHeight="1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</row>
    <row r="71" ht="12.75" customHeight="1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</row>
    <row r="72" ht="12.75" customHeight="1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</row>
    <row r="73" ht="12.75" customHeight="1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</row>
    <row r="74" ht="12.75" customHeight="1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</row>
    <row r="75" ht="12.75" customHeight="1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</row>
    <row r="76" ht="12.75" customHeight="1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</row>
    <row r="77" ht="12.75" customHeight="1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</row>
    <row r="78" ht="12.75" customHeight="1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</row>
    <row r="79" ht="12.75" customHeight="1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</row>
    <row r="80" ht="12.75" customHeight="1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</row>
    <row r="81" ht="12.75" customHeight="1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</row>
    <row r="82" ht="12.75" customHeigh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</row>
    <row r="83" ht="12.75" customHeight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ht="12.75" customHeight="1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</row>
    <row r="85" ht="12.75" customHeight="1">
      <c r="A85" s="222"/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</row>
    <row r="86" ht="12.75" customHeight="1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</row>
    <row r="87" ht="12.75" customHeight="1">
      <c r="A87" s="222"/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</row>
    <row r="88" ht="12.75" customHeight="1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</row>
    <row r="89" ht="12.75" customHeight="1">
      <c r="A89" s="222"/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</row>
    <row r="90" ht="12.75" customHeight="1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</row>
    <row r="91" ht="12.75" customHeight="1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ht="12.75" customHeight="1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</row>
    <row r="93" ht="12.75" customHeight="1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</row>
    <row r="94" ht="12.75" customHeight="1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</row>
    <row r="95" ht="12.75" customHeight="1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</row>
    <row r="96" ht="12.75" customHeight="1">
      <c r="A96" s="222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</row>
    <row r="97" ht="12.75" customHeight="1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</row>
    <row r="98" ht="12.75" customHeight="1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</row>
    <row r="99" ht="12.75" customHeight="1">
      <c r="A99" s="222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</row>
    <row r="100" ht="12.75" customHeight="1">
      <c r="A100" s="222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</row>
    <row r="101" ht="12.75" customHeight="1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</row>
    <row r="102" ht="12.75" customHeight="1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</row>
    <row r="103" ht="12.75" customHeight="1">
      <c r="A103" s="222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</row>
    <row r="104" ht="12.75" customHeight="1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</row>
    <row r="105" ht="12.75" customHeight="1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</row>
    <row r="106" ht="12.75" customHeight="1">
      <c r="A106" s="22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</row>
    <row r="107" ht="12.75" customHeight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</row>
    <row r="108" ht="12.75" customHeight="1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</row>
    <row r="109" ht="12.75" customHeight="1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</row>
    <row r="110" ht="12.75" customHeight="1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</row>
    <row r="111" ht="12.75" customHeight="1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</row>
    <row r="112" ht="12.75" customHeight="1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</row>
    <row r="113" ht="12.75" customHeight="1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</row>
    <row r="114" ht="12.75" customHeight="1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</row>
    <row r="115" ht="12.75" customHeight="1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</row>
    <row r="116" ht="12.75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</row>
    <row r="117" ht="12.75" customHeight="1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</row>
    <row r="118" ht="12.75" customHeight="1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</row>
    <row r="119" ht="12.75" customHeight="1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</row>
    <row r="120" ht="12.75" customHeight="1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</row>
    <row r="121" ht="12.75" customHeight="1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</row>
    <row r="122" ht="12.75" customHeigh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</row>
    <row r="123" ht="12.75" customHeight="1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</row>
    <row r="124" ht="12.75" customHeight="1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</row>
    <row r="125" ht="12.75" customHeight="1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</row>
    <row r="126" ht="12.75" customHeight="1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</row>
    <row r="127" ht="12.75" customHeight="1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</row>
    <row r="128" ht="12.75" customHeight="1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</row>
    <row r="129" ht="12.75" customHeight="1">
      <c r="A129" s="22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</row>
    <row r="130" ht="12.75" customHeight="1">
      <c r="A130" s="22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</row>
    <row r="131" ht="12.75" customHeight="1">
      <c r="A131" s="22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</row>
    <row r="132" ht="12.75" customHeight="1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</row>
    <row r="133" ht="12.75" customHeight="1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</row>
    <row r="134" ht="12.75" customHeight="1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</row>
    <row r="135" ht="12.75" customHeight="1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</row>
    <row r="136" ht="12.75" customHeight="1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</row>
    <row r="137" ht="12.75" customHeight="1">
      <c r="A137" s="222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</row>
    <row r="138" ht="12.75" customHeight="1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</row>
    <row r="139" ht="12.75" customHeight="1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</row>
    <row r="140" ht="12.75" customHeight="1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</row>
    <row r="141" ht="12.75" customHeight="1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</row>
    <row r="142" ht="12.75" customHeight="1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</row>
    <row r="143" ht="12.75" customHeight="1">
      <c r="A143" s="222"/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</row>
    <row r="144" ht="12.75" customHeight="1">
      <c r="A144" s="222"/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</row>
    <row r="145" ht="12.75" customHeight="1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</row>
    <row r="146" ht="12.75" customHeight="1">
      <c r="A146" s="222"/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</row>
    <row r="147" ht="12.75" customHeight="1">
      <c r="A147" s="222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</row>
    <row r="148" ht="12.75" customHeight="1">
      <c r="A148" s="222"/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</row>
    <row r="149" ht="12.75" customHeight="1">
      <c r="A149" s="222"/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</row>
    <row r="150" ht="12.75" customHeight="1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</row>
    <row r="151" ht="12.75" customHeight="1">
      <c r="A151" s="222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</row>
    <row r="152" ht="12.75" customHeight="1">
      <c r="A152" s="222"/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</row>
    <row r="153" ht="12.75" customHeight="1">
      <c r="A153" s="222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</row>
    <row r="154" ht="12.75" customHeight="1">
      <c r="A154" s="222"/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</row>
    <row r="155" ht="12.75" customHeight="1">
      <c r="A155" s="222"/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</row>
    <row r="156" ht="12.75" customHeight="1">
      <c r="A156" s="222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</row>
    <row r="157" ht="12.75" customHeight="1">
      <c r="A157" s="222"/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</row>
    <row r="158" ht="12.75" customHeight="1">
      <c r="A158" s="222"/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</row>
    <row r="159" ht="12.75" customHeight="1">
      <c r="A159" s="222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</row>
    <row r="160" ht="12.75" customHeight="1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</row>
    <row r="161" ht="12.75" customHeight="1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</row>
    <row r="162" ht="12.75" customHeigh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</row>
    <row r="163" ht="12.75" customHeight="1">
      <c r="A163" s="222"/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</row>
    <row r="164" ht="12.75" customHeight="1">
      <c r="A164" s="222"/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</row>
    <row r="165" ht="12.75" customHeight="1">
      <c r="A165" s="222"/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</row>
    <row r="166" ht="12.75" customHeight="1">
      <c r="A166" s="222"/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</row>
    <row r="167" ht="12.75" customHeight="1">
      <c r="A167" s="222"/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</row>
    <row r="168" ht="12.75" customHeight="1">
      <c r="A168" s="222"/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</row>
    <row r="169" ht="12.75" customHeight="1">
      <c r="A169" s="222"/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</row>
    <row r="170" ht="12.75" customHeight="1">
      <c r="A170" s="222"/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</row>
    <row r="171" ht="12.75" customHeight="1">
      <c r="A171" s="222"/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</row>
    <row r="172" ht="12.75" customHeight="1">
      <c r="A172" s="222"/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</row>
    <row r="173" ht="12.75" customHeight="1">
      <c r="A173" s="222"/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</row>
    <row r="174" ht="12.75" customHeight="1">
      <c r="A174" s="222"/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</row>
    <row r="175" ht="12.75" customHeight="1">
      <c r="A175" s="222"/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</row>
    <row r="176" ht="12.75" customHeight="1">
      <c r="A176" s="222"/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</row>
    <row r="177" ht="12.75" customHeight="1">
      <c r="A177" s="222"/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</row>
    <row r="178" ht="12.75" customHeight="1">
      <c r="A178" s="222"/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</row>
    <row r="179" ht="12.75" customHeight="1">
      <c r="A179" s="222"/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</row>
    <row r="180" ht="12.75" customHeight="1">
      <c r="A180" s="222"/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</row>
    <row r="181" ht="12.75" customHeight="1">
      <c r="A181" s="222"/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</row>
    <row r="182" ht="12.75" customHeight="1">
      <c r="A182" s="222"/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</row>
    <row r="183" ht="12.75" customHeight="1">
      <c r="A183" s="222"/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</row>
    <row r="184" ht="12.75" customHeight="1">
      <c r="A184" s="222"/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</row>
    <row r="185" ht="12.75" customHeight="1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</row>
    <row r="186" ht="12.75" customHeight="1">
      <c r="A186" s="222"/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</row>
    <row r="187" ht="12.75" customHeight="1">
      <c r="A187" s="222"/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</row>
    <row r="188" ht="12.75" customHeight="1">
      <c r="A188" s="222"/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</row>
    <row r="189" ht="12.75" customHeight="1">
      <c r="A189" s="222"/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</row>
    <row r="190" ht="12.75" customHeight="1">
      <c r="A190" s="222"/>
      <c r="B190" s="222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</row>
    <row r="191" ht="12.75" customHeight="1">
      <c r="A191" s="222"/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</row>
    <row r="192" ht="12.75" customHeight="1">
      <c r="A192" s="222"/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</row>
    <row r="193" ht="12.75" customHeight="1">
      <c r="A193" s="222"/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</row>
    <row r="194" ht="12.75" customHeight="1">
      <c r="A194" s="222"/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</row>
    <row r="195" ht="12.75" customHeight="1">
      <c r="A195" s="22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</row>
    <row r="196" ht="12.75" customHeight="1">
      <c r="A196" s="222"/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</row>
    <row r="197" ht="12.75" customHeight="1">
      <c r="A197" s="222"/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</row>
    <row r="198" ht="12.75" customHeight="1">
      <c r="A198" s="222"/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</row>
    <row r="199" ht="12.75" customHeight="1">
      <c r="A199" s="222"/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</row>
    <row r="200" ht="12.75" customHeight="1">
      <c r="A200" s="222"/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</row>
    <row r="201" ht="12.75" customHeight="1">
      <c r="A201" s="222"/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</row>
    <row r="202" ht="12.75" customHeigh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</row>
    <row r="203" ht="12.75" customHeight="1">
      <c r="A203" s="222"/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</row>
    <row r="204" ht="12.75" customHeight="1">
      <c r="A204" s="222"/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</row>
    <row r="205" ht="12.75" customHeight="1">
      <c r="A205" s="222"/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</row>
    <row r="206" ht="12.75" customHeight="1">
      <c r="A206" s="222"/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</row>
    <row r="207" ht="12.75" customHeight="1">
      <c r="A207" s="222"/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</row>
    <row r="208" ht="12.75" customHeight="1">
      <c r="A208" s="222"/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</row>
    <row r="209" ht="12.75" customHeight="1">
      <c r="A209" s="222"/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</row>
    <row r="210" ht="12.75" customHeight="1">
      <c r="A210" s="222"/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</row>
    <row r="211" ht="12.75" customHeight="1">
      <c r="A211" s="222"/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</row>
    <row r="212" ht="12.75" customHeight="1">
      <c r="A212" s="222"/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</row>
    <row r="213" ht="12.75" customHeight="1">
      <c r="A213" s="222"/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</row>
    <row r="214" ht="12.75" customHeight="1">
      <c r="A214" s="222"/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</row>
    <row r="215" ht="12.75" customHeight="1">
      <c r="A215" s="222"/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</row>
    <row r="216" ht="12.75" customHeight="1">
      <c r="A216" s="222"/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</row>
    <row r="217" ht="12.75" customHeight="1">
      <c r="A217" s="222"/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</row>
    <row r="218" ht="12.75" customHeight="1">
      <c r="A218" s="222"/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</row>
    <row r="219" ht="12.75" customHeight="1">
      <c r="A219" s="222"/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</row>
    <row r="220" ht="12.75" customHeight="1">
      <c r="A220" s="222"/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</row>
    <row r="221" ht="12.75" customHeight="1">
      <c r="A221" s="222"/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</row>
    <row r="222" ht="12.75" customHeight="1">
      <c r="A222" s="222"/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</row>
    <row r="223" ht="12.75" customHeight="1">
      <c r="A223" s="222"/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</row>
    <row r="224" ht="12.75" customHeight="1">
      <c r="A224" s="222"/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</row>
    <row r="225" ht="12.75" customHeight="1">
      <c r="A225" s="222"/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</row>
    <row r="226" ht="12.75" customHeight="1">
      <c r="A226" s="222"/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</row>
    <row r="227" ht="12.75" customHeight="1">
      <c r="A227" s="222"/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</row>
    <row r="228" ht="12.75" customHeight="1">
      <c r="A228" s="222"/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</row>
    <row r="229" ht="12.75" customHeight="1">
      <c r="A229" s="222"/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</row>
    <row r="230" ht="12.75" customHeight="1">
      <c r="A230" s="22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</row>
    <row r="231" ht="12.75" customHeight="1">
      <c r="A231" s="222"/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</row>
    <row r="232" ht="12.75" customHeight="1">
      <c r="A232" s="222"/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</row>
    <row r="233" ht="12.75" customHeight="1">
      <c r="A233" s="222"/>
      <c r="B233" s="222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</row>
    <row r="234" ht="12.75" customHeight="1">
      <c r="A234" s="222"/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</row>
    <row r="235" ht="12.75" customHeight="1">
      <c r="A235" s="222"/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</row>
    <row r="236" ht="12.75" customHeight="1">
      <c r="A236" s="222"/>
      <c r="B236" s="222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</row>
    <row r="237" ht="12.75" customHeight="1">
      <c r="A237" s="222"/>
      <c r="B237" s="222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</row>
    <row r="238" ht="12.75" customHeight="1">
      <c r="A238" s="222"/>
      <c r="B238" s="222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</row>
    <row r="239" ht="12.75" customHeight="1">
      <c r="A239" s="222"/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</row>
    <row r="240" ht="12.75" customHeight="1">
      <c r="A240" s="222"/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</row>
    <row r="241" ht="12.75" customHeight="1">
      <c r="A241" s="222"/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</row>
    <row r="242" ht="12.75" customHeigh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</row>
    <row r="243" ht="12.75" customHeight="1">
      <c r="A243" s="222"/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</row>
    <row r="244" ht="12.75" customHeight="1">
      <c r="A244" s="222"/>
      <c r="B244" s="222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</row>
    <row r="245" ht="12.75" customHeight="1">
      <c r="A245" s="222"/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</row>
    <row r="246" ht="12.75" customHeight="1">
      <c r="A246" s="222"/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</row>
    <row r="247" ht="12.75" customHeight="1">
      <c r="A247" s="222"/>
      <c r="B247" s="222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</row>
    <row r="248" ht="12.75" customHeight="1">
      <c r="A248" s="222"/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</row>
    <row r="249" ht="12.75" customHeight="1">
      <c r="A249" s="222"/>
      <c r="B249" s="222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</row>
    <row r="250" ht="12.75" customHeight="1">
      <c r="A250" s="222"/>
      <c r="B250" s="222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</row>
    <row r="251" ht="12.75" customHeight="1">
      <c r="A251" s="222"/>
      <c r="B251" s="222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</row>
    <row r="252" ht="12.75" customHeight="1">
      <c r="A252" s="222"/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</row>
    <row r="253" ht="12.75" customHeight="1">
      <c r="A253" s="222"/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</row>
    <row r="254" ht="12.75" customHeight="1">
      <c r="A254" s="222"/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</row>
    <row r="255" ht="12.75" customHeight="1">
      <c r="A255" s="22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</row>
    <row r="256" ht="12.75" customHeight="1">
      <c r="A256" s="222"/>
      <c r="B256" s="222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</row>
    <row r="257" ht="12.75" customHeight="1">
      <c r="A257" s="222"/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</row>
    <row r="258" ht="12.75" customHeight="1">
      <c r="A258" s="222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</row>
    <row r="259" ht="12.75" customHeight="1">
      <c r="A259" s="222"/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</row>
    <row r="260" ht="12.75" customHeight="1">
      <c r="A260" s="222"/>
      <c r="B260" s="222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</row>
    <row r="261" ht="12.75" customHeight="1">
      <c r="A261" s="222"/>
      <c r="B261" s="222"/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</row>
    <row r="262" ht="12.75" customHeight="1">
      <c r="A262" s="222"/>
      <c r="B262" s="222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</row>
    <row r="263" ht="12.75" customHeight="1">
      <c r="A263" s="222"/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</row>
    <row r="264" ht="12.75" customHeight="1">
      <c r="A264" s="222"/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</row>
    <row r="265" ht="12.75" customHeight="1">
      <c r="A265" s="222"/>
      <c r="B265" s="22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</row>
    <row r="266" ht="12.75" customHeight="1">
      <c r="A266" s="222"/>
      <c r="B266" s="22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</row>
    <row r="267" ht="12.75" customHeight="1">
      <c r="A267" s="222"/>
      <c r="B267" s="222"/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</row>
    <row r="268" ht="12.75" customHeight="1">
      <c r="A268" s="222"/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</row>
    <row r="269" ht="12.75" customHeight="1">
      <c r="A269" s="222"/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</row>
    <row r="270" ht="12.75" customHeight="1">
      <c r="A270" s="222"/>
      <c r="B270" s="222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</row>
    <row r="271" ht="12.75" customHeight="1">
      <c r="A271" s="222"/>
      <c r="B271" s="222"/>
      <c r="C271" s="222"/>
      <c r="D271" s="222"/>
      <c r="E271" s="222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</row>
    <row r="272" ht="12.75" customHeight="1">
      <c r="A272" s="222"/>
      <c r="B272" s="222"/>
      <c r="C272" s="222"/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</row>
    <row r="273" ht="12.75" customHeight="1">
      <c r="A273" s="222"/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</row>
    <row r="274" ht="12.75" customHeight="1">
      <c r="A274" s="222"/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</row>
    <row r="275" ht="12.75" customHeight="1">
      <c r="A275" s="222"/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</row>
    <row r="276" ht="12.75" customHeight="1">
      <c r="A276" s="222"/>
      <c r="B276" s="222"/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</row>
    <row r="277" ht="12.75" customHeight="1">
      <c r="A277" s="222"/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</row>
    <row r="278" ht="12.75" customHeight="1">
      <c r="A278" s="222"/>
      <c r="B278" s="222"/>
      <c r="C278" s="222"/>
      <c r="D278" s="222"/>
      <c r="E278" s="222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</row>
    <row r="279" ht="12.75" customHeight="1">
      <c r="A279" s="222"/>
      <c r="B279" s="222"/>
      <c r="C279" s="222"/>
      <c r="D279" s="222"/>
      <c r="E279" s="222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</row>
    <row r="280" ht="12.75" customHeight="1">
      <c r="A280" s="222"/>
      <c r="B280" s="222"/>
      <c r="C280" s="222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</row>
    <row r="281" ht="12.75" customHeight="1">
      <c r="A281" s="222"/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</row>
    <row r="282" ht="12.75" customHeigh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</row>
    <row r="283" ht="12.75" customHeight="1">
      <c r="A283" s="222"/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</row>
    <row r="284" ht="12.75" customHeight="1">
      <c r="A284" s="222"/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</row>
    <row r="285" ht="12.75" customHeight="1">
      <c r="A285" s="222"/>
      <c r="B285" s="222"/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</row>
    <row r="286" ht="12.75" customHeight="1">
      <c r="A286" s="222"/>
      <c r="B286" s="222"/>
      <c r="C286" s="222"/>
      <c r="D286" s="222"/>
      <c r="E286" s="222"/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</row>
    <row r="287" ht="12.75" customHeight="1">
      <c r="A287" s="222"/>
      <c r="B287" s="222"/>
      <c r="C287" s="222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</row>
    <row r="288" ht="12.75" customHeight="1">
      <c r="A288" s="222"/>
      <c r="B288" s="222"/>
      <c r="C288" s="222"/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</row>
    <row r="289" ht="12.75" customHeight="1">
      <c r="A289" s="222"/>
      <c r="B289" s="222"/>
      <c r="C289" s="222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</row>
    <row r="290" ht="12.75" customHeight="1">
      <c r="A290" s="222"/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</row>
    <row r="291" ht="12.75" customHeight="1">
      <c r="A291" s="222"/>
      <c r="B291" s="222"/>
      <c r="C291" s="222"/>
      <c r="D291" s="222"/>
      <c r="E291" s="222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</row>
    <row r="292" ht="12.75" customHeight="1">
      <c r="A292" s="222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</row>
    <row r="293" ht="12.75" customHeight="1">
      <c r="A293" s="222"/>
      <c r="B293" s="222"/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</row>
    <row r="294" ht="12.75" customHeight="1">
      <c r="A294" s="222"/>
      <c r="B294" s="222"/>
      <c r="C294" s="222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</row>
    <row r="295" ht="12.75" customHeight="1">
      <c r="A295" s="222"/>
      <c r="B295" s="222"/>
      <c r="C295" s="222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</row>
    <row r="296" ht="12.75" customHeight="1">
      <c r="A296" s="222"/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</row>
    <row r="297" ht="12.75" customHeight="1">
      <c r="A297" s="222"/>
      <c r="B297" s="222"/>
      <c r="C297" s="222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</row>
    <row r="298" ht="12.75" customHeight="1">
      <c r="A298" s="222"/>
      <c r="B298" s="222"/>
      <c r="C298" s="222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</row>
    <row r="299" ht="12.75" customHeight="1">
      <c r="A299" s="222"/>
      <c r="B299" s="222"/>
      <c r="C299" s="222"/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</row>
    <row r="300" ht="12.75" customHeight="1">
      <c r="A300" s="222"/>
      <c r="B300" s="222"/>
      <c r="C300" s="222"/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</row>
    <row r="301" ht="12.75" customHeight="1">
      <c r="A301" s="222"/>
      <c r="B301" s="222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</row>
    <row r="302" ht="12.75" customHeight="1">
      <c r="A302" s="222"/>
      <c r="B302" s="222"/>
      <c r="C302" s="222"/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</row>
    <row r="303" ht="12.75" customHeight="1">
      <c r="A303" s="222"/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</row>
    <row r="304" ht="12.75" customHeight="1">
      <c r="A304" s="222"/>
      <c r="B304" s="222"/>
      <c r="C304" s="222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</row>
    <row r="305" ht="12.75" customHeight="1">
      <c r="A305" s="222"/>
      <c r="B305" s="222"/>
      <c r="C305" s="222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</row>
    <row r="306" ht="12.75" customHeight="1">
      <c r="A306" s="222"/>
      <c r="B306" s="222"/>
      <c r="C306" s="222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</row>
    <row r="307" ht="12.75" customHeight="1">
      <c r="A307" s="222"/>
      <c r="B307" s="222"/>
      <c r="C307" s="222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</row>
    <row r="308" ht="12.75" customHeight="1">
      <c r="A308" s="222"/>
      <c r="B308" s="222"/>
      <c r="C308" s="222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</row>
    <row r="309" ht="12.75" customHeight="1">
      <c r="A309" s="222"/>
      <c r="B309" s="222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</row>
    <row r="310" ht="12.75" customHeight="1">
      <c r="A310" s="222"/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</row>
    <row r="311" ht="12.75" customHeight="1">
      <c r="A311" s="222"/>
      <c r="B311" s="222"/>
      <c r="C311" s="222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</row>
    <row r="312" ht="12.75" customHeight="1">
      <c r="A312" s="222"/>
      <c r="B312" s="22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</row>
    <row r="313" ht="12.75" customHeight="1">
      <c r="A313" s="222"/>
      <c r="B313" s="222"/>
      <c r="C313" s="222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</row>
    <row r="314" ht="12.75" customHeight="1">
      <c r="A314" s="222"/>
      <c r="B314" s="222"/>
      <c r="C314" s="222"/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</row>
    <row r="315" ht="12.75" customHeight="1">
      <c r="A315" s="222"/>
      <c r="B315" s="222"/>
      <c r="C315" s="222"/>
      <c r="D315" s="222"/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</row>
    <row r="316" ht="12.75" customHeight="1">
      <c r="A316" s="222"/>
      <c r="B316" s="222"/>
      <c r="C316" s="222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</row>
    <row r="317" ht="12.75" customHeight="1">
      <c r="A317" s="222"/>
      <c r="B317" s="222"/>
      <c r="C317" s="222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</row>
    <row r="318" ht="12.75" customHeight="1">
      <c r="A318" s="222"/>
      <c r="B318" s="222"/>
      <c r="C318" s="222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</row>
    <row r="319" ht="12.75" customHeight="1">
      <c r="A319" s="222"/>
      <c r="B319" s="222"/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</row>
    <row r="320" ht="12.75" customHeight="1">
      <c r="A320" s="222"/>
      <c r="B320" s="222"/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</row>
    <row r="321" ht="12.75" customHeight="1">
      <c r="A321" s="222"/>
      <c r="B321" s="222"/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</row>
    <row r="322" ht="12.75" customHeigh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</row>
    <row r="323" ht="12.75" customHeight="1">
      <c r="A323" s="222"/>
      <c r="B323" s="222"/>
      <c r="C323" s="222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</row>
    <row r="324" ht="12.75" customHeight="1">
      <c r="A324" s="222"/>
      <c r="B324" s="222"/>
      <c r="C324" s="222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</row>
    <row r="325" ht="12.75" customHeight="1">
      <c r="A325" s="222"/>
      <c r="B325" s="222"/>
      <c r="C325" s="222"/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</row>
    <row r="326" ht="12.75" customHeight="1">
      <c r="A326" s="222"/>
      <c r="B326" s="222"/>
      <c r="C326" s="222"/>
      <c r="D326" s="222"/>
      <c r="E326" s="222"/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</row>
    <row r="327" ht="12.75" customHeight="1">
      <c r="A327" s="222"/>
      <c r="B327" s="222"/>
      <c r="C327" s="222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</row>
    <row r="328" ht="12.75" customHeight="1">
      <c r="A328" s="222"/>
      <c r="B328" s="222"/>
      <c r="C328" s="222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</row>
    <row r="329" ht="12.75" customHeight="1">
      <c r="A329" s="222"/>
      <c r="B329" s="222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</row>
    <row r="330" ht="12.75" customHeight="1">
      <c r="A330" s="222"/>
      <c r="B330" s="222"/>
      <c r="C330" s="222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</row>
    <row r="331" ht="12.75" customHeight="1">
      <c r="A331" s="222"/>
      <c r="B331" s="222"/>
      <c r="C331" s="222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</row>
    <row r="332" ht="12.75" customHeight="1">
      <c r="A332" s="222"/>
      <c r="B332" s="222"/>
      <c r="C332" s="222"/>
      <c r="D332" s="222"/>
      <c r="E332" s="222"/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</row>
    <row r="333" ht="12.75" customHeight="1">
      <c r="A333" s="222"/>
      <c r="B333" s="222"/>
      <c r="C333" s="222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</row>
    <row r="334" ht="12.75" customHeight="1">
      <c r="A334" s="222"/>
      <c r="B334" s="222"/>
      <c r="C334" s="222"/>
      <c r="D334" s="222"/>
      <c r="E334" s="222"/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</row>
    <row r="335" ht="12.75" customHeight="1">
      <c r="A335" s="222"/>
      <c r="B335" s="222"/>
      <c r="C335" s="222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</row>
    <row r="336" ht="12.75" customHeight="1">
      <c r="A336" s="222"/>
      <c r="B336" s="222"/>
      <c r="C336" s="222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</row>
    <row r="337" ht="12.75" customHeight="1">
      <c r="A337" s="222"/>
      <c r="B337" s="222"/>
      <c r="C337" s="222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</row>
    <row r="338" ht="12.75" customHeight="1">
      <c r="A338" s="222"/>
      <c r="B338" s="222"/>
      <c r="C338" s="222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</row>
    <row r="339" ht="12.75" customHeight="1">
      <c r="A339" s="222"/>
      <c r="B339" s="222"/>
      <c r="C339" s="222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</row>
    <row r="340" ht="12.75" customHeight="1">
      <c r="A340" s="222"/>
      <c r="B340" s="222"/>
      <c r="C340" s="222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</row>
    <row r="341" ht="12.75" customHeight="1">
      <c r="A341" s="222"/>
      <c r="B341" s="222"/>
      <c r="C341" s="222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</row>
    <row r="342" ht="12.75" customHeight="1">
      <c r="A342" s="222"/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</row>
    <row r="343" ht="12.75" customHeight="1">
      <c r="A343" s="222"/>
      <c r="B343" s="222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</row>
    <row r="344" ht="12.75" customHeight="1">
      <c r="A344" s="222"/>
      <c r="B344" s="222"/>
      <c r="C344" s="222"/>
      <c r="D344" s="222"/>
      <c r="E344" s="222"/>
      <c r="F344" s="222"/>
      <c r="G344" s="222"/>
      <c r="H344" s="222"/>
      <c r="I344" s="222"/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</row>
    <row r="345" ht="12.75" customHeight="1">
      <c r="A345" s="222"/>
      <c r="B345" s="222"/>
      <c r="C345" s="222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</row>
    <row r="346" ht="12.75" customHeight="1">
      <c r="A346" s="222"/>
      <c r="B346" s="222"/>
      <c r="C346" s="222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</row>
    <row r="347" ht="12.75" customHeight="1">
      <c r="A347" s="222"/>
      <c r="B347" s="222"/>
      <c r="C347" s="222"/>
      <c r="D347" s="222"/>
      <c r="E347" s="222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</row>
    <row r="348" ht="12.75" customHeight="1">
      <c r="A348" s="222"/>
      <c r="B348" s="222"/>
      <c r="C348" s="222"/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</row>
    <row r="349" ht="12.75" customHeight="1">
      <c r="A349" s="222"/>
      <c r="B349" s="222"/>
      <c r="C349" s="222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</row>
    <row r="350" ht="12.75" customHeight="1">
      <c r="A350" s="222"/>
      <c r="B350" s="222"/>
      <c r="C350" s="222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</row>
    <row r="351" ht="12.75" customHeight="1">
      <c r="A351" s="222"/>
      <c r="B351" s="222"/>
      <c r="C351" s="222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</row>
    <row r="352" ht="12.75" customHeight="1">
      <c r="A352" s="222"/>
      <c r="B352" s="222"/>
      <c r="C352" s="222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</row>
    <row r="353" ht="12.75" customHeight="1">
      <c r="A353" s="222"/>
      <c r="B353" s="222"/>
      <c r="C353" s="222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</row>
    <row r="354" ht="12.75" customHeight="1">
      <c r="A354" s="222"/>
      <c r="B354" s="222"/>
      <c r="C354" s="222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</row>
    <row r="355" ht="12.75" customHeight="1">
      <c r="A355" s="222"/>
      <c r="B355" s="222"/>
      <c r="C355" s="222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</row>
    <row r="356" ht="12.75" customHeight="1">
      <c r="A356" s="222"/>
      <c r="B356" s="222"/>
      <c r="C356" s="222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</row>
    <row r="357" ht="12.75" customHeight="1">
      <c r="A357" s="222"/>
      <c r="B357" s="222"/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</row>
    <row r="358" ht="12.75" customHeight="1">
      <c r="A358" s="222"/>
      <c r="B358" s="222"/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</row>
    <row r="359" ht="12.75" customHeight="1">
      <c r="A359" s="22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</row>
    <row r="360" ht="12.75" customHeight="1">
      <c r="A360" s="222"/>
      <c r="B360" s="222"/>
      <c r="C360" s="222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</row>
    <row r="361" ht="12.75" customHeight="1">
      <c r="A361" s="222"/>
      <c r="B361" s="222"/>
      <c r="C361" s="222"/>
      <c r="D361" s="222"/>
      <c r="E361" s="222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</row>
    <row r="362" ht="12.75" customHeigh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</row>
    <row r="363" ht="12.75" customHeight="1">
      <c r="A363" s="222"/>
      <c r="B363" s="222"/>
      <c r="C363" s="222"/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</row>
    <row r="364" ht="12.75" customHeight="1">
      <c r="A364" s="222"/>
      <c r="B364" s="222"/>
      <c r="C364" s="222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</row>
    <row r="365" ht="12.75" customHeight="1">
      <c r="A365" s="222"/>
      <c r="B365" s="222"/>
      <c r="C365" s="222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</row>
    <row r="366" ht="12.75" customHeight="1">
      <c r="A366" s="222"/>
      <c r="B366" s="222"/>
      <c r="C366" s="222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</row>
    <row r="367" ht="12.75" customHeight="1">
      <c r="A367" s="222"/>
      <c r="B367" s="222"/>
      <c r="C367" s="222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</row>
    <row r="368" ht="12.75" customHeight="1">
      <c r="A368" s="222"/>
      <c r="B368" s="222"/>
      <c r="C368" s="222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</row>
    <row r="369" ht="12.75" customHeight="1">
      <c r="A369" s="222"/>
      <c r="B369" s="222"/>
      <c r="C369" s="222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</row>
    <row r="370" ht="12.75" customHeight="1">
      <c r="A370" s="222"/>
      <c r="B370" s="222"/>
      <c r="C370" s="222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</row>
    <row r="371" ht="12.75" customHeight="1">
      <c r="A371" s="222"/>
      <c r="B371" s="222"/>
      <c r="C371" s="222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</row>
    <row r="372" ht="12.75" customHeight="1">
      <c r="A372" s="222"/>
      <c r="B372" s="222"/>
      <c r="C372" s="222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</row>
    <row r="373" ht="12.75" customHeight="1">
      <c r="A373" s="222"/>
      <c r="B373" s="222"/>
      <c r="C373" s="222"/>
      <c r="D373" s="222"/>
      <c r="E373" s="222"/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</row>
    <row r="374" ht="12.75" customHeight="1">
      <c r="A374" s="222"/>
      <c r="B374" s="222"/>
      <c r="C374" s="222"/>
      <c r="D374" s="222"/>
      <c r="E374" s="222"/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</row>
    <row r="375" ht="12.75" customHeight="1">
      <c r="A375" s="222"/>
      <c r="B375" s="222"/>
      <c r="C375" s="222"/>
      <c r="D375" s="222"/>
      <c r="E375" s="222"/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</row>
    <row r="376" ht="12.75" customHeight="1">
      <c r="A376" s="222"/>
      <c r="B376" s="222"/>
      <c r="C376" s="222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</row>
    <row r="377" ht="12.75" customHeight="1">
      <c r="A377" s="222"/>
      <c r="B377" s="222"/>
      <c r="C377" s="222"/>
      <c r="D377" s="222"/>
      <c r="E377" s="222"/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</row>
    <row r="378" ht="12.75" customHeight="1">
      <c r="A378" s="222"/>
      <c r="B378" s="222"/>
      <c r="C378" s="222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</row>
    <row r="379" ht="12.75" customHeight="1">
      <c r="A379" s="222"/>
      <c r="B379" s="222"/>
      <c r="C379" s="222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</row>
    <row r="380" ht="12.75" customHeight="1">
      <c r="A380" s="222"/>
      <c r="B380" s="222"/>
      <c r="C380" s="222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</row>
    <row r="381" ht="12.75" customHeight="1">
      <c r="A381" s="222"/>
      <c r="B381" s="222"/>
      <c r="C381" s="222"/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</row>
    <row r="382" ht="12.75" customHeight="1">
      <c r="A382" s="222"/>
      <c r="B382" s="222"/>
      <c r="C382" s="222"/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</row>
    <row r="383" ht="12.75" customHeight="1">
      <c r="A383" s="222"/>
      <c r="B383" s="222"/>
      <c r="C383" s="222"/>
      <c r="D383" s="222"/>
      <c r="E383" s="222"/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</row>
    <row r="384" ht="12.75" customHeight="1">
      <c r="A384" s="222"/>
      <c r="B384" s="222"/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</row>
    <row r="385" ht="12.75" customHeight="1">
      <c r="A385" s="222"/>
      <c r="B385" s="222"/>
      <c r="C385" s="222"/>
      <c r="D385" s="222"/>
      <c r="E385" s="222"/>
      <c r="F385" s="222"/>
      <c r="G385" s="222"/>
      <c r="H385" s="222"/>
      <c r="I385" s="222"/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</row>
    <row r="386" ht="12.75" customHeight="1">
      <c r="A386" s="222"/>
      <c r="B386" s="222"/>
      <c r="C386" s="222"/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</row>
    <row r="387" ht="12.75" customHeight="1">
      <c r="A387" s="222"/>
      <c r="B387" s="222"/>
      <c r="C387" s="222"/>
      <c r="D387" s="222"/>
      <c r="E387" s="222"/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</row>
    <row r="388" ht="12.75" customHeight="1">
      <c r="A388" s="222"/>
      <c r="B388" s="222"/>
      <c r="C388" s="222"/>
      <c r="D388" s="222"/>
      <c r="E388" s="222"/>
      <c r="F388" s="222"/>
      <c r="G388" s="222"/>
      <c r="H388" s="222"/>
      <c r="I388" s="222"/>
      <c r="J388" s="222"/>
      <c r="K388" s="222"/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</row>
    <row r="389" ht="12.75" customHeight="1">
      <c r="A389" s="222"/>
      <c r="B389" s="222"/>
      <c r="C389" s="222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</row>
    <row r="390" ht="12.75" customHeight="1">
      <c r="A390" s="222"/>
      <c r="B390" s="222"/>
      <c r="C390" s="222"/>
      <c r="D390" s="222"/>
      <c r="E390" s="222"/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</row>
    <row r="391" ht="12.75" customHeight="1">
      <c r="A391" s="222"/>
      <c r="B391" s="222"/>
      <c r="C391" s="222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</row>
    <row r="392" ht="12.75" customHeight="1">
      <c r="A392" s="222"/>
      <c r="B392" s="222"/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  <c r="Z392" s="222"/>
    </row>
    <row r="393" ht="12.75" customHeight="1">
      <c r="A393" s="222"/>
      <c r="B393" s="222"/>
      <c r="C393" s="222"/>
      <c r="D393" s="222"/>
      <c r="E393" s="222"/>
      <c r="F393" s="222"/>
      <c r="G393" s="222"/>
      <c r="H393" s="222"/>
      <c r="I393" s="222"/>
      <c r="J393" s="222"/>
      <c r="K393" s="222"/>
      <c r="L393" s="222"/>
      <c r="M393" s="222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  <c r="Z393" s="222"/>
    </row>
    <row r="394" ht="12.75" customHeight="1">
      <c r="A394" s="222"/>
      <c r="B394" s="222"/>
      <c r="C394" s="222"/>
      <c r="D394" s="222"/>
      <c r="E394" s="222"/>
      <c r="F394" s="222"/>
      <c r="G394" s="222"/>
      <c r="H394" s="222"/>
      <c r="I394" s="222"/>
      <c r="J394" s="222"/>
      <c r="K394" s="222"/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</row>
    <row r="395" ht="12.75" customHeight="1">
      <c r="A395" s="222"/>
      <c r="B395" s="222"/>
      <c r="C395" s="222"/>
      <c r="D395" s="222"/>
      <c r="E395" s="222"/>
      <c r="F395" s="222"/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</row>
    <row r="396" ht="12.75" customHeight="1">
      <c r="A396" s="222"/>
      <c r="B396" s="222"/>
      <c r="C396" s="222"/>
      <c r="D396" s="222"/>
      <c r="E396" s="222"/>
      <c r="F396" s="222"/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</row>
    <row r="397" ht="12.75" customHeight="1">
      <c r="A397" s="222"/>
      <c r="B397" s="222"/>
      <c r="C397" s="222"/>
      <c r="D397" s="222"/>
      <c r="E397" s="222"/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</row>
    <row r="398" ht="12.75" customHeight="1">
      <c r="A398" s="222"/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</row>
    <row r="399" ht="12.75" customHeight="1">
      <c r="A399" s="222"/>
      <c r="B399" s="222"/>
      <c r="C399" s="222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  <c r="Z399" s="222"/>
    </row>
    <row r="400" ht="12.75" customHeight="1">
      <c r="A400" s="222"/>
      <c r="B400" s="222"/>
      <c r="C400" s="222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</row>
    <row r="401" ht="12.75" customHeight="1">
      <c r="A401" s="222"/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  <c r="Z401" s="222"/>
    </row>
    <row r="402" ht="12.75" customHeigh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</row>
    <row r="403" ht="12.75" customHeight="1">
      <c r="A403" s="222"/>
      <c r="B403" s="222"/>
      <c r="C403" s="222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</row>
    <row r="404" ht="12.75" customHeight="1">
      <c r="A404" s="222"/>
      <c r="B404" s="222"/>
      <c r="C404" s="222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</row>
    <row r="405" ht="12.75" customHeight="1">
      <c r="A405" s="222"/>
      <c r="B405" s="222"/>
      <c r="C405" s="222"/>
      <c r="D405" s="222"/>
      <c r="E405" s="222"/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</row>
    <row r="406" ht="12.75" customHeight="1">
      <c r="A406" s="222"/>
      <c r="B406" s="222"/>
      <c r="C406" s="222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</row>
    <row r="407" ht="12.75" customHeight="1">
      <c r="A407" s="222"/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</row>
    <row r="408" ht="12.75" customHeight="1">
      <c r="A408" s="222"/>
      <c r="B408" s="222"/>
      <c r="C408" s="222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</row>
    <row r="409" ht="12.75" customHeight="1">
      <c r="A409" s="222"/>
      <c r="B409" s="222"/>
      <c r="C409" s="222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</row>
    <row r="410" ht="12.75" customHeight="1">
      <c r="A410" s="222"/>
      <c r="B410" s="222"/>
      <c r="C410" s="222"/>
      <c r="D410" s="222"/>
      <c r="E410" s="222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</row>
    <row r="411" ht="12.75" customHeight="1">
      <c r="A411" s="222"/>
      <c r="B411" s="222"/>
      <c r="C411" s="222"/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</row>
    <row r="412" ht="12.75" customHeight="1">
      <c r="A412" s="222"/>
      <c r="B412" s="222"/>
      <c r="C412" s="222"/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</row>
    <row r="413" ht="12.75" customHeight="1">
      <c r="A413" s="222"/>
      <c r="B413" s="222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</row>
    <row r="414" ht="12.75" customHeight="1">
      <c r="A414" s="222"/>
      <c r="B414" s="222"/>
      <c r="C414" s="222"/>
      <c r="D414" s="222"/>
      <c r="E414" s="222"/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</row>
    <row r="415" ht="12.75" customHeight="1">
      <c r="A415" s="222"/>
      <c r="B415" s="222"/>
      <c r="C415" s="222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</row>
    <row r="416" ht="12.75" customHeight="1">
      <c r="A416" s="222"/>
      <c r="B416" s="222"/>
      <c r="C416" s="222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</row>
    <row r="417" ht="12.75" customHeight="1">
      <c r="A417" s="222"/>
      <c r="B417" s="222"/>
      <c r="C417" s="222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</row>
    <row r="418" ht="12.75" customHeight="1">
      <c r="A418" s="222"/>
      <c r="B418" s="222"/>
      <c r="C418" s="222"/>
      <c r="D418" s="222"/>
      <c r="E418" s="222"/>
      <c r="F418" s="222"/>
      <c r="G418" s="222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</row>
    <row r="419" ht="12.75" customHeight="1">
      <c r="A419" s="222"/>
      <c r="B419" s="222"/>
      <c r="C419" s="222"/>
      <c r="D419" s="222"/>
      <c r="E419" s="222"/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</row>
    <row r="420" ht="12.75" customHeight="1">
      <c r="A420" s="222"/>
      <c r="B420" s="222"/>
      <c r="C420" s="222"/>
      <c r="D420" s="222"/>
      <c r="E420" s="222"/>
      <c r="F420" s="222"/>
      <c r="G420" s="222"/>
      <c r="H420" s="222"/>
      <c r="I420" s="222"/>
      <c r="J420" s="222"/>
      <c r="K420" s="222"/>
      <c r="L420" s="222"/>
      <c r="M420" s="222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</row>
    <row r="421" ht="12.75" customHeight="1">
      <c r="A421" s="222"/>
      <c r="B421" s="222"/>
      <c r="C421" s="222"/>
      <c r="D421" s="222"/>
      <c r="E421" s="222"/>
      <c r="F421" s="222"/>
      <c r="G421" s="222"/>
      <c r="H421" s="222"/>
      <c r="I421" s="222"/>
      <c r="J421" s="222"/>
      <c r="K421" s="222"/>
      <c r="L421" s="22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</row>
    <row r="422" ht="12.75" customHeight="1">
      <c r="A422" s="222"/>
      <c r="B422" s="222"/>
      <c r="C422" s="222"/>
      <c r="D422" s="222"/>
      <c r="E422" s="222"/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</row>
    <row r="423" ht="12.75" customHeight="1">
      <c r="A423" s="222"/>
      <c r="B423" s="222"/>
      <c r="C423" s="222"/>
      <c r="D423" s="222"/>
      <c r="E423" s="222"/>
      <c r="F423" s="222"/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</row>
    <row r="424" ht="12.75" customHeight="1">
      <c r="A424" s="222"/>
      <c r="B424" s="222"/>
      <c r="C424" s="222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</row>
    <row r="425" ht="12.75" customHeight="1">
      <c r="A425" s="222"/>
      <c r="B425" s="222"/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</row>
    <row r="426" ht="12.75" customHeight="1">
      <c r="A426" s="222"/>
      <c r="B426" s="222"/>
      <c r="C426" s="222"/>
      <c r="D426" s="222"/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</row>
    <row r="427" ht="12.75" customHeight="1">
      <c r="A427" s="222"/>
      <c r="B427" s="222"/>
      <c r="C427" s="222"/>
      <c r="D427" s="222"/>
      <c r="E427" s="222"/>
      <c r="F427" s="222"/>
      <c r="G427" s="222"/>
      <c r="H427" s="222"/>
      <c r="I427" s="222"/>
      <c r="J427" s="222"/>
      <c r="K427" s="222"/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</row>
    <row r="428" ht="12.75" customHeight="1">
      <c r="A428" s="222"/>
      <c r="B428" s="222"/>
      <c r="C428" s="222"/>
      <c r="D428" s="222"/>
      <c r="E428" s="222"/>
      <c r="F428" s="222"/>
      <c r="G428" s="222"/>
      <c r="H428" s="222"/>
      <c r="I428" s="222"/>
      <c r="J428" s="222"/>
      <c r="K428" s="222"/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</row>
    <row r="429" ht="12.75" customHeight="1">
      <c r="A429" s="222"/>
      <c r="B429" s="222"/>
      <c r="C429" s="222"/>
      <c r="D429" s="222"/>
      <c r="E429" s="222"/>
      <c r="F429" s="222"/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</row>
    <row r="430" ht="12.75" customHeight="1">
      <c r="A430" s="222"/>
      <c r="B430" s="222"/>
      <c r="C430" s="222"/>
      <c r="D430" s="222"/>
      <c r="E430" s="222"/>
      <c r="F430" s="222"/>
      <c r="G430" s="222"/>
      <c r="H430" s="222"/>
      <c r="I430" s="222"/>
      <c r="J430" s="222"/>
      <c r="K430" s="222"/>
      <c r="L430" s="222"/>
      <c r="M430" s="222"/>
      <c r="N430" s="222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</row>
    <row r="431" ht="12.75" customHeight="1">
      <c r="A431" s="222"/>
      <c r="B431" s="222"/>
      <c r="C431" s="222"/>
      <c r="D431" s="222"/>
      <c r="E431" s="222"/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</row>
    <row r="432" ht="12.75" customHeight="1">
      <c r="A432" s="222"/>
      <c r="B432" s="222"/>
      <c r="C432" s="222"/>
      <c r="D432" s="222"/>
      <c r="E432" s="222"/>
      <c r="F432" s="222"/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</row>
    <row r="433" ht="12.75" customHeight="1">
      <c r="A433" s="222"/>
      <c r="B433" s="222"/>
      <c r="C433" s="222"/>
      <c r="D433" s="222"/>
      <c r="E433" s="222"/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</row>
    <row r="434" ht="12.75" customHeight="1">
      <c r="A434" s="222"/>
      <c r="B434" s="222"/>
      <c r="C434" s="222"/>
      <c r="D434" s="222"/>
      <c r="E434" s="222"/>
      <c r="F434" s="222"/>
      <c r="G434" s="222"/>
      <c r="H434" s="222"/>
      <c r="I434" s="222"/>
      <c r="J434" s="222"/>
      <c r="K434" s="222"/>
      <c r="L434" s="222"/>
      <c r="M434" s="222"/>
      <c r="N434" s="222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  <c r="Z434" s="222"/>
    </row>
    <row r="435" ht="12.75" customHeight="1">
      <c r="A435" s="222"/>
      <c r="B435" s="222"/>
      <c r="C435" s="222"/>
      <c r="D435" s="222"/>
      <c r="E435" s="222"/>
      <c r="F435" s="222"/>
      <c r="G435" s="222"/>
      <c r="H435" s="222"/>
      <c r="I435" s="222"/>
      <c r="J435" s="222"/>
      <c r="K435" s="222"/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</row>
    <row r="436" ht="12.75" customHeight="1">
      <c r="A436" s="222"/>
      <c r="B436" s="222"/>
      <c r="C436" s="222"/>
      <c r="D436" s="222"/>
      <c r="E436" s="222"/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</row>
    <row r="437" ht="12.75" customHeight="1">
      <c r="A437" s="222"/>
      <c r="B437" s="222"/>
      <c r="C437" s="222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</row>
    <row r="438" ht="12.75" customHeight="1">
      <c r="A438" s="222"/>
      <c r="B438" s="222"/>
      <c r="C438" s="222"/>
      <c r="D438" s="222"/>
      <c r="E438" s="222"/>
      <c r="F438" s="222"/>
      <c r="G438" s="222"/>
      <c r="H438" s="222"/>
      <c r="I438" s="222"/>
      <c r="J438" s="222"/>
      <c r="K438" s="222"/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</row>
    <row r="439" ht="12.75" customHeight="1">
      <c r="A439" s="222"/>
      <c r="B439" s="222"/>
      <c r="C439" s="222"/>
      <c r="D439" s="222"/>
      <c r="E439" s="222"/>
      <c r="F439" s="222"/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</row>
    <row r="440" ht="12.75" customHeight="1">
      <c r="A440" s="222"/>
      <c r="B440" s="222"/>
      <c r="C440" s="222"/>
      <c r="D440" s="222"/>
      <c r="E440" s="222"/>
      <c r="F440" s="222"/>
      <c r="G440" s="222"/>
      <c r="H440" s="222"/>
      <c r="I440" s="222"/>
      <c r="J440" s="222"/>
      <c r="K440" s="222"/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</row>
    <row r="441" ht="12.75" customHeight="1">
      <c r="A441" s="222"/>
      <c r="B441" s="222"/>
      <c r="C441" s="222"/>
      <c r="D441" s="222"/>
      <c r="E441" s="222"/>
      <c r="F441" s="222"/>
      <c r="G441" s="222"/>
      <c r="H441" s="222"/>
      <c r="I441" s="222"/>
      <c r="J441" s="222"/>
      <c r="K441" s="222"/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</row>
    <row r="442" ht="12.75" customHeigh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</row>
    <row r="443" ht="12.75" customHeight="1">
      <c r="A443" s="222"/>
      <c r="B443" s="222"/>
      <c r="C443" s="222"/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</row>
    <row r="444" ht="12.75" customHeight="1">
      <c r="A444" s="222"/>
      <c r="B444" s="222"/>
      <c r="C444" s="222"/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</row>
    <row r="445" ht="12.75" customHeight="1">
      <c r="A445" s="222"/>
      <c r="B445" s="222"/>
      <c r="C445" s="222"/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</row>
    <row r="446" ht="12.75" customHeight="1">
      <c r="A446" s="222"/>
      <c r="B446" s="222"/>
      <c r="C446" s="222"/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</row>
    <row r="447" ht="12.75" customHeight="1">
      <c r="A447" s="222"/>
      <c r="B447" s="222"/>
      <c r="C447" s="222"/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</row>
    <row r="448" ht="12.75" customHeight="1">
      <c r="A448" s="222"/>
      <c r="B448" s="222"/>
      <c r="C448" s="222"/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</row>
    <row r="449" ht="12.75" customHeight="1">
      <c r="A449" s="222"/>
      <c r="B449" s="222"/>
      <c r="C449" s="222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</row>
    <row r="450" ht="12.75" customHeight="1">
      <c r="A450" s="222"/>
      <c r="B450" s="222"/>
      <c r="C450" s="222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</row>
    <row r="451" ht="12.75" customHeight="1">
      <c r="A451" s="222"/>
      <c r="B451" s="222"/>
      <c r="C451" s="222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</row>
    <row r="452" ht="12.75" customHeight="1">
      <c r="A452" s="222"/>
      <c r="B452" s="222"/>
      <c r="C452" s="222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</row>
    <row r="453" ht="12.75" customHeight="1">
      <c r="A453" s="222"/>
      <c r="B453" s="222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</row>
    <row r="454" ht="12.75" customHeight="1">
      <c r="A454" s="222"/>
      <c r="B454" s="222"/>
      <c r="C454" s="222"/>
      <c r="D454" s="222"/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</row>
    <row r="455" ht="12.75" customHeight="1">
      <c r="A455" s="222"/>
      <c r="B455" s="222"/>
      <c r="C455" s="222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</row>
    <row r="456" ht="12.75" customHeight="1">
      <c r="A456" s="222"/>
      <c r="B456" s="222"/>
      <c r="C456" s="222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</row>
    <row r="457" ht="12.75" customHeight="1">
      <c r="A457" s="222"/>
      <c r="B457" s="222"/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</row>
    <row r="458" ht="12.75" customHeight="1">
      <c r="A458" s="222"/>
      <c r="B458" s="222"/>
      <c r="C458" s="222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</row>
    <row r="459" ht="12.75" customHeight="1">
      <c r="A459" s="222"/>
      <c r="B459" s="222"/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</row>
    <row r="460" ht="12.75" customHeight="1">
      <c r="A460" s="222"/>
      <c r="B460" s="222"/>
      <c r="C460" s="222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</row>
    <row r="461" ht="12.75" customHeight="1">
      <c r="A461" s="222"/>
      <c r="B461" s="222"/>
      <c r="C461" s="222"/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</row>
    <row r="462" ht="12.75" customHeight="1">
      <c r="A462" s="222"/>
      <c r="B462" s="222"/>
      <c r="C462" s="222"/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</row>
    <row r="463" ht="12.75" customHeight="1">
      <c r="A463" s="222"/>
      <c r="B463" s="222"/>
      <c r="C463" s="222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</row>
    <row r="464" ht="12.75" customHeight="1">
      <c r="A464" s="222"/>
      <c r="B464" s="222"/>
      <c r="C464" s="222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</row>
    <row r="465" ht="12.75" customHeight="1">
      <c r="A465" s="222"/>
      <c r="B465" s="222"/>
      <c r="C465" s="222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</row>
    <row r="466" ht="12.75" customHeight="1">
      <c r="A466" s="222"/>
      <c r="B466" s="222"/>
      <c r="C466" s="222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</row>
    <row r="467" ht="12.75" customHeight="1">
      <c r="A467" s="222"/>
      <c r="B467" s="222"/>
      <c r="C467" s="222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</row>
    <row r="468" ht="12.75" customHeight="1">
      <c r="A468" s="222"/>
      <c r="B468" s="222"/>
      <c r="C468" s="222"/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</row>
    <row r="469" ht="12.75" customHeight="1">
      <c r="A469" s="222"/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</row>
    <row r="470" ht="12.75" customHeight="1">
      <c r="A470" s="222"/>
      <c r="B470" s="222"/>
      <c r="C470" s="222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</row>
    <row r="471" ht="12.75" customHeight="1">
      <c r="A471" s="222"/>
      <c r="B471" s="222"/>
      <c r="C471" s="222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</row>
    <row r="472" ht="12.75" customHeight="1">
      <c r="A472" s="222"/>
      <c r="B472" s="222"/>
      <c r="C472" s="222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</row>
    <row r="473" ht="12.75" customHeight="1">
      <c r="A473" s="222"/>
      <c r="B473" s="222"/>
      <c r="C473" s="222"/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</row>
    <row r="474" ht="12.75" customHeight="1">
      <c r="A474" s="222"/>
      <c r="B474" s="222"/>
      <c r="C474" s="222"/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</row>
    <row r="475" ht="12.75" customHeight="1">
      <c r="A475" s="222"/>
      <c r="B475" s="222"/>
      <c r="C475" s="222"/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</row>
    <row r="476" ht="12.75" customHeight="1">
      <c r="A476" s="222"/>
      <c r="B476" s="222"/>
      <c r="C476" s="222"/>
      <c r="D476" s="222"/>
      <c r="E476" s="222"/>
      <c r="F476" s="222"/>
      <c r="G476" s="222"/>
      <c r="H476" s="222"/>
      <c r="I476" s="222"/>
      <c r="J476" s="222"/>
      <c r="K476" s="222"/>
      <c r="L476" s="222"/>
      <c r="M476" s="222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</row>
    <row r="477" ht="12.75" customHeight="1">
      <c r="A477" s="222"/>
      <c r="B477" s="222"/>
      <c r="C477" s="222"/>
      <c r="D477" s="222"/>
      <c r="E477" s="222"/>
      <c r="F477" s="222"/>
      <c r="G477" s="222"/>
      <c r="H477" s="222"/>
      <c r="I477" s="222"/>
      <c r="J477" s="222"/>
      <c r="K477" s="222"/>
      <c r="L477" s="222"/>
      <c r="M477" s="222"/>
      <c r="N477" s="222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</row>
    <row r="478" ht="12.75" customHeight="1">
      <c r="A478" s="222"/>
      <c r="B478" s="222"/>
      <c r="C478" s="222"/>
      <c r="D478" s="222"/>
      <c r="E478" s="222"/>
      <c r="F478" s="222"/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</row>
    <row r="479" ht="12.75" customHeight="1">
      <c r="A479" s="222"/>
      <c r="B479" s="222"/>
      <c r="C479" s="222"/>
      <c r="D479" s="222"/>
      <c r="E479" s="222"/>
      <c r="F479" s="222"/>
      <c r="G479" s="222"/>
      <c r="H479" s="222"/>
      <c r="I479" s="222"/>
      <c r="J479" s="222"/>
      <c r="K479" s="222"/>
      <c r="L479" s="222"/>
      <c r="M479" s="222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</row>
    <row r="480" ht="12.75" customHeight="1">
      <c r="A480" s="222"/>
      <c r="B480" s="222"/>
      <c r="C480" s="222"/>
      <c r="D480" s="222"/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</row>
    <row r="481" ht="12.75" customHeight="1">
      <c r="A481" s="222"/>
      <c r="B481" s="222"/>
      <c r="C481" s="222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</row>
    <row r="482" ht="12.75" customHeight="1">
      <c r="A482" s="222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</row>
    <row r="483" ht="12.75" customHeight="1">
      <c r="A483" s="222"/>
      <c r="B483" s="222"/>
      <c r="C483" s="222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</row>
    <row r="484" ht="12.75" customHeight="1">
      <c r="A484" s="222"/>
      <c r="B484" s="222"/>
      <c r="C484" s="222"/>
      <c r="D484" s="222"/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</row>
    <row r="485" ht="12.75" customHeight="1">
      <c r="A485" s="222"/>
      <c r="B485" s="222"/>
      <c r="C485" s="222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</row>
    <row r="486" ht="12.75" customHeight="1">
      <c r="A486" s="222"/>
      <c r="B486" s="222"/>
      <c r="C486" s="222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</row>
    <row r="487" ht="12.75" customHeight="1">
      <c r="A487" s="222"/>
      <c r="B487" s="222"/>
      <c r="C487" s="222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</row>
    <row r="488" ht="12.75" customHeight="1">
      <c r="A488" s="222"/>
      <c r="B488" s="222"/>
      <c r="C488" s="222"/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</row>
    <row r="489" ht="12.75" customHeight="1">
      <c r="A489" s="222"/>
      <c r="B489" s="222"/>
      <c r="C489" s="222"/>
      <c r="D489" s="222"/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</row>
    <row r="490" ht="12.75" customHeight="1">
      <c r="A490" s="222"/>
      <c r="B490" s="222"/>
      <c r="C490" s="222"/>
      <c r="D490" s="222"/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</row>
    <row r="491" ht="12.75" customHeight="1">
      <c r="A491" s="222"/>
      <c r="B491" s="222"/>
      <c r="C491" s="222"/>
      <c r="D491" s="222"/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</row>
    <row r="492" ht="12.75" customHeight="1">
      <c r="A492" s="222"/>
      <c r="B492" s="222"/>
      <c r="C492" s="222"/>
      <c r="D492" s="222"/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</row>
    <row r="493" ht="12.75" customHeight="1">
      <c r="A493" s="222"/>
      <c r="B493" s="222"/>
      <c r="C493" s="222"/>
      <c r="D493" s="222"/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</row>
    <row r="494" ht="12.75" customHeight="1">
      <c r="A494" s="222"/>
      <c r="B494" s="222"/>
      <c r="C494" s="222"/>
      <c r="D494" s="222"/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</row>
    <row r="495" ht="12.75" customHeight="1">
      <c r="A495" s="222"/>
      <c r="B495" s="222"/>
      <c r="C495" s="222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</row>
    <row r="496" ht="12.75" customHeight="1">
      <c r="A496" s="222"/>
      <c r="B496" s="222"/>
      <c r="C496" s="222"/>
      <c r="D496" s="222"/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</row>
    <row r="497" ht="12.75" customHeight="1">
      <c r="A497" s="222"/>
      <c r="B497" s="222"/>
      <c r="C497" s="222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</row>
    <row r="498" ht="12.75" customHeight="1">
      <c r="A498" s="222"/>
      <c r="B498" s="222"/>
      <c r="C498" s="222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</row>
    <row r="499" ht="12.75" customHeight="1">
      <c r="A499" s="222"/>
      <c r="B499" s="222"/>
      <c r="C499" s="222"/>
      <c r="D499" s="222"/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</row>
    <row r="500" ht="12.75" customHeight="1">
      <c r="A500" s="222"/>
      <c r="B500" s="222"/>
      <c r="C500" s="222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</row>
    <row r="501" ht="12.75" customHeight="1">
      <c r="A501" s="222"/>
      <c r="B501" s="222"/>
      <c r="C501" s="222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</row>
    <row r="502" ht="12.75" customHeight="1">
      <c r="A502" s="222"/>
      <c r="B502" s="222"/>
      <c r="C502" s="222"/>
      <c r="D502" s="222"/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</row>
    <row r="503" ht="12.75" customHeight="1">
      <c r="A503" s="222"/>
      <c r="B503" s="222"/>
      <c r="C503" s="222"/>
      <c r="D503" s="222"/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</row>
    <row r="504" ht="12.75" customHeight="1">
      <c r="A504" s="222"/>
      <c r="B504" s="222"/>
      <c r="C504" s="222"/>
      <c r="D504" s="222"/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</row>
    <row r="505" ht="12.75" customHeight="1">
      <c r="A505" s="222"/>
      <c r="B505" s="222"/>
      <c r="C505" s="222"/>
      <c r="D505" s="222"/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</row>
    <row r="506" ht="12.75" customHeight="1">
      <c r="A506" s="222"/>
      <c r="B506" s="222"/>
      <c r="C506" s="222"/>
      <c r="D506" s="222"/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</row>
    <row r="507" ht="12.75" customHeight="1">
      <c r="A507" s="222"/>
      <c r="B507" s="222"/>
      <c r="C507" s="222"/>
      <c r="D507" s="222"/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</row>
    <row r="508" ht="12.75" customHeight="1">
      <c r="A508" s="222"/>
      <c r="B508" s="222"/>
      <c r="C508" s="222"/>
      <c r="D508" s="222"/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</row>
    <row r="509" ht="12.75" customHeight="1">
      <c r="A509" s="222"/>
      <c r="B509" s="222"/>
      <c r="C509" s="222"/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</row>
    <row r="510" ht="12.75" customHeight="1">
      <c r="A510" s="222"/>
      <c r="B510" s="222"/>
      <c r="C510" s="222"/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</row>
    <row r="511" ht="12.75" customHeight="1">
      <c r="A511" s="222"/>
      <c r="B511" s="222"/>
      <c r="C511" s="222"/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</row>
    <row r="512" ht="12.75" customHeight="1">
      <c r="A512" s="222"/>
      <c r="B512" s="222"/>
      <c r="C512" s="222"/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</row>
    <row r="513" ht="12.75" customHeight="1">
      <c r="A513" s="222"/>
      <c r="B513" s="222"/>
      <c r="C513" s="222"/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</row>
    <row r="514" ht="12.75" customHeight="1">
      <c r="A514" s="222"/>
      <c r="B514" s="222"/>
      <c r="C514" s="222"/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</row>
    <row r="515" ht="12.75" customHeight="1">
      <c r="A515" s="222"/>
      <c r="B515" s="222"/>
      <c r="C515" s="222"/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</row>
    <row r="516" ht="12.75" customHeight="1">
      <c r="A516" s="222"/>
      <c r="B516" s="222"/>
      <c r="C516" s="222"/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</row>
    <row r="517" ht="12.75" customHeight="1">
      <c r="A517" s="222"/>
      <c r="B517" s="222"/>
      <c r="C517" s="222"/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</row>
    <row r="518" ht="12.75" customHeight="1">
      <c r="A518" s="222"/>
      <c r="B518" s="222"/>
      <c r="C518" s="222"/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</row>
    <row r="519" ht="12.75" customHeight="1">
      <c r="A519" s="222"/>
      <c r="B519" s="222"/>
      <c r="C519" s="222"/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</row>
    <row r="520" ht="12.75" customHeight="1">
      <c r="A520" s="222"/>
      <c r="B520" s="222"/>
      <c r="C520" s="222"/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</row>
    <row r="521" ht="12.75" customHeight="1">
      <c r="A521" s="222"/>
      <c r="B521" s="222"/>
      <c r="C521" s="222"/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</row>
    <row r="522" ht="12.75" customHeight="1">
      <c r="A522" s="222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</row>
    <row r="523" ht="12.75" customHeight="1">
      <c r="A523" s="222"/>
      <c r="B523" s="222"/>
      <c r="C523" s="222"/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</row>
    <row r="524" ht="12.75" customHeight="1">
      <c r="A524" s="222"/>
      <c r="B524" s="222"/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</row>
    <row r="525" ht="12.75" customHeight="1">
      <c r="A525" s="222"/>
      <c r="B525" s="222"/>
      <c r="C525" s="222"/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</row>
    <row r="526" ht="12.75" customHeight="1">
      <c r="A526" s="222"/>
      <c r="B526" s="222"/>
      <c r="C526" s="222"/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</row>
    <row r="527" ht="12.75" customHeight="1">
      <c r="A527" s="222"/>
      <c r="B527" s="222"/>
      <c r="C527" s="222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</row>
    <row r="528" ht="12.75" customHeight="1">
      <c r="A528" s="222"/>
      <c r="B528" s="222"/>
      <c r="C528" s="222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</row>
    <row r="529" ht="12.75" customHeight="1">
      <c r="A529" s="222"/>
      <c r="B529" s="222"/>
      <c r="C529" s="222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</row>
    <row r="530" ht="12.75" customHeight="1">
      <c r="A530" s="222"/>
      <c r="B530" s="222"/>
      <c r="C530" s="222"/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</row>
    <row r="531" ht="12.75" customHeight="1">
      <c r="A531" s="222"/>
      <c r="B531" s="222"/>
      <c r="C531" s="222"/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</row>
    <row r="532" ht="12.75" customHeight="1">
      <c r="A532" s="222"/>
      <c r="B532" s="222"/>
      <c r="C532" s="222"/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</row>
    <row r="533" ht="12.75" customHeight="1">
      <c r="A533" s="222"/>
      <c r="B533" s="222"/>
      <c r="C533" s="222"/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</row>
    <row r="534" ht="12.75" customHeight="1">
      <c r="A534" s="222"/>
      <c r="B534" s="222"/>
      <c r="C534" s="222"/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</row>
    <row r="535" ht="12.75" customHeight="1">
      <c r="A535" s="222"/>
      <c r="B535" s="222"/>
      <c r="C535" s="222"/>
      <c r="D535" s="222"/>
      <c r="E535" s="222"/>
      <c r="F535" s="222"/>
      <c r="G535" s="222"/>
      <c r="H535" s="222"/>
      <c r="I535" s="222"/>
      <c r="J535" s="222"/>
      <c r="K535" s="222"/>
      <c r="L535" s="222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</row>
    <row r="536" ht="12.75" customHeight="1">
      <c r="A536" s="222"/>
      <c r="B536" s="222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</row>
    <row r="537" ht="12.75" customHeight="1">
      <c r="A537" s="222"/>
      <c r="B537" s="222"/>
      <c r="C537" s="222"/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</row>
    <row r="538" ht="12.75" customHeight="1">
      <c r="A538" s="222"/>
      <c r="B538" s="222"/>
      <c r="C538" s="222"/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</row>
    <row r="539" ht="12.75" customHeight="1">
      <c r="A539" s="222"/>
      <c r="B539" s="222"/>
      <c r="C539" s="222"/>
      <c r="D539" s="222"/>
      <c r="E539" s="222"/>
      <c r="F539" s="222"/>
      <c r="G539" s="222"/>
      <c r="H539" s="222"/>
      <c r="I539" s="222"/>
      <c r="J539" s="222"/>
      <c r="K539" s="222"/>
      <c r="L539" s="222"/>
      <c r="M539" s="222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</row>
    <row r="540" ht="12.75" customHeight="1">
      <c r="A540" s="222"/>
      <c r="B540" s="222"/>
      <c r="C540" s="222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</row>
    <row r="541" ht="12.75" customHeight="1">
      <c r="A541" s="222"/>
      <c r="B541" s="222"/>
      <c r="C541" s="222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</row>
    <row r="542" ht="12.75" customHeight="1">
      <c r="A542" s="222"/>
      <c r="B542" s="222"/>
      <c r="C542" s="222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</row>
    <row r="543" ht="12.75" customHeight="1">
      <c r="A543" s="222"/>
      <c r="B543" s="222"/>
      <c r="C543" s="222"/>
      <c r="D543" s="222"/>
      <c r="E543" s="222"/>
      <c r="F543" s="222"/>
      <c r="G543" s="222"/>
      <c r="H543" s="222"/>
      <c r="I543" s="222"/>
      <c r="J543" s="222"/>
      <c r="K543" s="222"/>
      <c r="L543" s="222"/>
      <c r="M543" s="222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</row>
    <row r="544" ht="12.75" customHeight="1">
      <c r="A544" s="222"/>
      <c r="B544" s="222"/>
      <c r="C544" s="222"/>
      <c r="D544" s="222"/>
      <c r="E544" s="222"/>
      <c r="F544" s="222"/>
      <c r="G544" s="222"/>
      <c r="H544" s="222"/>
      <c r="I544" s="222"/>
      <c r="J544" s="222"/>
      <c r="K544" s="222"/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</row>
    <row r="545" ht="12.75" customHeight="1">
      <c r="A545" s="222"/>
      <c r="B545" s="222"/>
      <c r="C545" s="222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</row>
    <row r="546" ht="12.75" customHeight="1">
      <c r="A546" s="222"/>
      <c r="B546" s="222"/>
      <c r="C546" s="222"/>
      <c r="D546" s="222"/>
      <c r="E546" s="222"/>
      <c r="F546" s="222"/>
      <c r="G546" s="222"/>
      <c r="H546" s="222"/>
      <c r="I546" s="222"/>
      <c r="J546" s="222"/>
      <c r="K546" s="222"/>
      <c r="L546" s="222"/>
      <c r="M546" s="222"/>
      <c r="N546" s="222"/>
      <c r="O546" s="222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  <c r="Z546" s="222"/>
    </row>
    <row r="547" ht="12.75" customHeight="1">
      <c r="A547" s="222"/>
      <c r="B547" s="222"/>
      <c r="C547" s="222"/>
      <c r="D547" s="222"/>
      <c r="E547" s="222"/>
      <c r="F547" s="222"/>
      <c r="G547" s="222"/>
      <c r="H547" s="222"/>
      <c r="I547" s="222"/>
      <c r="J547" s="222"/>
      <c r="K547" s="222"/>
      <c r="L547" s="222"/>
      <c r="M547" s="222"/>
      <c r="N547" s="222"/>
      <c r="O547" s="222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  <c r="Z547" s="222"/>
    </row>
    <row r="548" ht="12.75" customHeight="1">
      <c r="A548" s="222"/>
      <c r="B548" s="222"/>
      <c r="C548" s="222"/>
      <c r="D548" s="222"/>
      <c r="E548" s="222"/>
      <c r="F548" s="222"/>
      <c r="G548" s="222"/>
      <c r="H548" s="222"/>
      <c r="I548" s="222"/>
      <c r="J548" s="222"/>
      <c r="K548" s="222"/>
      <c r="L548" s="222"/>
      <c r="M548" s="222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</row>
    <row r="549" ht="12.75" customHeight="1">
      <c r="A549" s="222"/>
      <c r="B549" s="222"/>
      <c r="C549" s="222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</row>
    <row r="550" ht="12.75" customHeight="1">
      <c r="A550" s="222"/>
      <c r="B550" s="222"/>
      <c r="C550" s="222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</row>
    <row r="551" ht="12.75" customHeight="1">
      <c r="A551" s="222"/>
      <c r="B551" s="222"/>
      <c r="C551" s="222"/>
      <c r="D551" s="222"/>
      <c r="E551" s="222"/>
      <c r="F551" s="222"/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</row>
    <row r="552" ht="12.75" customHeight="1">
      <c r="A552" s="222"/>
      <c r="B552" s="222"/>
      <c r="C552" s="222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22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</row>
    <row r="553" ht="12.75" customHeight="1">
      <c r="A553" s="222"/>
      <c r="B553" s="222"/>
      <c r="C553" s="222"/>
      <c r="D553" s="222"/>
      <c r="E553" s="222"/>
      <c r="F553" s="222"/>
      <c r="G553" s="222"/>
      <c r="H553" s="222"/>
      <c r="I553" s="222"/>
      <c r="J553" s="222"/>
      <c r="K553" s="222"/>
      <c r="L553" s="222"/>
      <c r="M553" s="222"/>
      <c r="N553" s="222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</row>
    <row r="554" ht="12.75" customHeight="1">
      <c r="A554" s="222"/>
      <c r="B554" s="222"/>
      <c r="C554" s="222"/>
      <c r="D554" s="222"/>
      <c r="E554" s="222"/>
      <c r="F554" s="222"/>
      <c r="G554" s="222"/>
      <c r="H554" s="222"/>
      <c r="I554" s="222"/>
      <c r="J554" s="222"/>
      <c r="K554" s="222"/>
      <c r="L554" s="222"/>
      <c r="M554" s="222"/>
      <c r="N554" s="222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</row>
    <row r="555" ht="12.75" customHeight="1">
      <c r="A555" s="222"/>
      <c r="B555" s="222"/>
      <c r="C555" s="222"/>
      <c r="D555" s="222"/>
      <c r="E555" s="222"/>
      <c r="F555" s="222"/>
      <c r="G555" s="222"/>
      <c r="H555" s="222"/>
      <c r="I555" s="222"/>
      <c r="J555" s="222"/>
      <c r="K555" s="222"/>
      <c r="L555" s="222"/>
      <c r="M555" s="222"/>
      <c r="N555" s="222"/>
      <c r="O555" s="222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</row>
    <row r="556" ht="12.75" customHeight="1">
      <c r="A556" s="222"/>
      <c r="B556" s="222"/>
      <c r="C556" s="222"/>
      <c r="D556" s="222"/>
      <c r="E556" s="222"/>
      <c r="F556" s="222"/>
      <c r="G556" s="222"/>
      <c r="H556" s="222"/>
      <c r="I556" s="222"/>
      <c r="J556" s="222"/>
      <c r="K556" s="222"/>
      <c r="L556" s="222"/>
      <c r="M556" s="222"/>
      <c r="N556" s="222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</row>
    <row r="557" ht="12.75" customHeight="1">
      <c r="A557" s="222"/>
      <c r="B557" s="222"/>
      <c r="C557" s="222"/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</row>
    <row r="558" ht="12.75" customHeight="1">
      <c r="A558" s="222"/>
      <c r="B558" s="222"/>
      <c r="C558" s="222"/>
      <c r="D558" s="222"/>
      <c r="E558" s="222"/>
      <c r="F558" s="222"/>
      <c r="G558" s="222"/>
      <c r="H558" s="222"/>
      <c r="I558" s="222"/>
      <c r="J558" s="222"/>
      <c r="K558" s="222"/>
      <c r="L558" s="222"/>
      <c r="M558" s="222"/>
      <c r="N558" s="222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</row>
    <row r="559" ht="12.75" customHeight="1">
      <c r="A559" s="222"/>
      <c r="B559" s="222"/>
      <c r="C559" s="222"/>
      <c r="D559" s="222"/>
      <c r="E559" s="222"/>
      <c r="F559" s="222"/>
      <c r="G559" s="222"/>
      <c r="H559" s="222"/>
      <c r="I559" s="222"/>
      <c r="J559" s="222"/>
      <c r="K559" s="222"/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</row>
    <row r="560" ht="12.75" customHeight="1">
      <c r="A560" s="222"/>
      <c r="B560" s="222"/>
      <c r="C560" s="222"/>
      <c r="D560" s="222"/>
      <c r="E560" s="222"/>
      <c r="F560" s="222"/>
      <c r="G560" s="222"/>
      <c r="H560" s="222"/>
      <c r="I560" s="222"/>
      <c r="J560" s="222"/>
      <c r="K560" s="222"/>
      <c r="L560" s="222"/>
      <c r="M560" s="222"/>
      <c r="N560" s="222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</row>
    <row r="561" ht="12.75" customHeight="1">
      <c r="A561" s="222"/>
      <c r="B561" s="222"/>
      <c r="C561" s="222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  <c r="Z561" s="222"/>
    </row>
    <row r="562" ht="12.75" customHeight="1">
      <c r="A562" s="222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</row>
    <row r="563" ht="12.75" customHeight="1">
      <c r="A563" s="222"/>
      <c r="B563" s="222"/>
      <c r="C563" s="222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</row>
    <row r="564" ht="12.75" customHeight="1">
      <c r="A564" s="222"/>
      <c r="B564" s="222"/>
      <c r="C564" s="222"/>
      <c r="D564" s="222"/>
      <c r="E564" s="222"/>
      <c r="F564" s="222"/>
      <c r="G564" s="222"/>
      <c r="H564" s="222"/>
      <c r="I564" s="222"/>
      <c r="J564" s="222"/>
      <c r="K564" s="222"/>
      <c r="L564" s="222"/>
      <c r="M564" s="222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</row>
    <row r="565" ht="12.75" customHeight="1">
      <c r="A565" s="222"/>
      <c r="B565" s="222"/>
      <c r="C565" s="222"/>
      <c r="D565" s="222"/>
      <c r="E565" s="222"/>
      <c r="F565" s="222"/>
      <c r="G565" s="222"/>
      <c r="H565" s="222"/>
      <c r="I565" s="222"/>
      <c r="J565" s="222"/>
      <c r="K565" s="222"/>
      <c r="L565" s="222"/>
      <c r="M565" s="222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</row>
    <row r="566" ht="12.75" customHeight="1">
      <c r="A566" s="222"/>
      <c r="B566" s="222"/>
      <c r="C566" s="222"/>
      <c r="D566" s="222"/>
      <c r="E566" s="222"/>
      <c r="F566" s="222"/>
      <c r="G566" s="222"/>
      <c r="H566" s="222"/>
      <c r="I566" s="222"/>
      <c r="J566" s="222"/>
      <c r="K566" s="222"/>
      <c r="L566" s="222"/>
      <c r="M566" s="222"/>
      <c r="N566" s="222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</row>
    <row r="567" ht="12.75" customHeight="1">
      <c r="A567" s="222"/>
      <c r="B567" s="222"/>
      <c r="C567" s="222"/>
      <c r="D567" s="222"/>
      <c r="E567" s="222"/>
      <c r="F567" s="222"/>
      <c r="G567" s="222"/>
      <c r="H567" s="222"/>
      <c r="I567" s="222"/>
      <c r="J567" s="222"/>
      <c r="K567" s="222"/>
      <c r="L567" s="222"/>
      <c r="M567" s="222"/>
      <c r="N567" s="222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</row>
    <row r="568" ht="12.75" customHeight="1">
      <c r="A568" s="222"/>
      <c r="B568" s="222"/>
      <c r="C568" s="222"/>
      <c r="D568" s="222"/>
      <c r="E568" s="222"/>
      <c r="F568" s="222"/>
      <c r="G568" s="222"/>
      <c r="H568" s="222"/>
      <c r="I568" s="222"/>
      <c r="J568" s="222"/>
      <c r="K568" s="222"/>
      <c r="L568" s="222"/>
      <c r="M568" s="222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</row>
    <row r="569" ht="12.75" customHeight="1">
      <c r="A569" s="222"/>
      <c r="B569" s="222"/>
      <c r="C569" s="222"/>
      <c r="D569" s="222"/>
      <c r="E569" s="222"/>
      <c r="F569" s="222"/>
      <c r="G569" s="222"/>
      <c r="H569" s="222"/>
      <c r="I569" s="222"/>
      <c r="J569" s="222"/>
      <c r="K569" s="222"/>
      <c r="L569" s="222"/>
      <c r="M569" s="222"/>
      <c r="N569" s="222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</row>
    <row r="570" ht="12.75" customHeight="1">
      <c r="A570" s="222"/>
      <c r="B570" s="222"/>
      <c r="C570" s="222"/>
      <c r="D570" s="222"/>
      <c r="E570" s="222"/>
      <c r="F570" s="222"/>
      <c r="G570" s="222"/>
      <c r="H570" s="222"/>
      <c r="I570" s="222"/>
      <c r="J570" s="222"/>
      <c r="K570" s="222"/>
      <c r="L570" s="222"/>
      <c r="M570" s="222"/>
      <c r="N570" s="222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</row>
    <row r="571" ht="12.75" customHeight="1">
      <c r="A571" s="222"/>
      <c r="B571" s="222"/>
      <c r="C571" s="222"/>
      <c r="D571" s="222"/>
      <c r="E571" s="222"/>
      <c r="F571" s="222"/>
      <c r="G571" s="222"/>
      <c r="H571" s="222"/>
      <c r="I571" s="222"/>
      <c r="J571" s="222"/>
      <c r="K571" s="222"/>
      <c r="L571" s="222"/>
      <c r="M571" s="222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</row>
    <row r="572" ht="12.75" customHeight="1">
      <c r="A572" s="222"/>
      <c r="B572" s="222"/>
      <c r="C572" s="222"/>
      <c r="D572" s="222"/>
      <c r="E572" s="222"/>
      <c r="F572" s="222"/>
      <c r="G572" s="222"/>
      <c r="H572" s="222"/>
      <c r="I572" s="222"/>
      <c r="J572" s="222"/>
      <c r="K572" s="222"/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</row>
    <row r="573" ht="12.75" customHeight="1">
      <c r="A573" s="222"/>
      <c r="B573" s="222"/>
      <c r="C573" s="222"/>
      <c r="D573" s="222"/>
      <c r="E573" s="222"/>
      <c r="F573" s="222"/>
      <c r="G573" s="222"/>
      <c r="H573" s="222"/>
      <c r="I573" s="222"/>
      <c r="J573" s="222"/>
      <c r="K573" s="222"/>
      <c r="L573" s="222"/>
      <c r="M573" s="222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</row>
    <row r="574" ht="12.75" customHeight="1">
      <c r="A574" s="222"/>
      <c r="B574" s="222"/>
      <c r="C574" s="222"/>
      <c r="D574" s="222"/>
      <c r="E574" s="222"/>
      <c r="F574" s="222"/>
      <c r="G574" s="222"/>
      <c r="H574" s="222"/>
      <c r="I574" s="222"/>
      <c r="J574" s="222"/>
      <c r="K574" s="222"/>
      <c r="L574" s="222"/>
      <c r="M574" s="222"/>
      <c r="N574" s="222"/>
      <c r="O574" s="222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  <c r="Z574" s="222"/>
    </row>
    <row r="575" ht="12.75" customHeight="1">
      <c r="A575" s="222"/>
      <c r="B575" s="222"/>
      <c r="C575" s="222"/>
      <c r="D575" s="222"/>
      <c r="E575" s="222"/>
      <c r="F575" s="222"/>
      <c r="G575" s="222"/>
      <c r="H575" s="222"/>
      <c r="I575" s="222"/>
      <c r="J575" s="222"/>
      <c r="K575" s="222"/>
      <c r="L575" s="222"/>
      <c r="M575" s="222"/>
      <c r="N575" s="222"/>
      <c r="O575" s="222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  <c r="Z575" s="222"/>
    </row>
    <row r="576" ht="12.75" customHeight="1">
      <c r="A576" s="222"/>
      <c r="B576" s="222"/>
      <c r="C576" s="222"/>
      <c r="D576" s="222"/>
      <c r="E576" s="222"/>
      <c r="F576" s="222"/>
      <c r="G576" s="222"/>
      <c r="H576" s="222"/>
      <c r="I576" s="222"/>
      <c r="J576" s="222"/>
      <c r="K576" s="222"/>
      <c r="L576" s="222"/>
      <c r="M576" s="222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</row>
    <row r="577" ht="12.75" customHeight="1">
      <c r="A577" s="222"/>
      <c r="B577" s="222"/>
      <c r="C577" s="222"/>
      <c r="D577" s="222"/>
      <c r="E577" s="222"/>
      <c r="F577" s="222"/>
      <c r="G577" s="222"/>
      <c r="H577" s="222"/>
      <c r="I577" s="222"/>
      <c r="J577" s="222"/>
      <c r="K577" s="222"/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</row>
    <row r="578" ht="12.75" customHeight="1">
      <c r="A578" s="222"/>
      <c r="B578" s="222"/>
      <c r="C578" s="222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</row>
    <row r="579" ht="12.75" customHeight="1">
      <c r="A579" s="222"/>
      <c r="B579" s="222"/>
      <c r="C579" s="222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22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</row>
    <row r="580" ht="12.75" customHeight="1">
      <c r="A580" s="222"/>
      <c r="B580" s="222"/>
      <c r="C580" s="222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</row>
    <row r="581" ht="12.75" customHeight="1">
      <c r="A581" s="222"/>
      <c r="B581" s="222"/>
      <c r="C581" s="222"/>
      <c r="D581" s="222"/>
      <c r="E581" s="222"/>
      <c r="F581" s="222"/>
      <c r="G581" s="222"/>
      <c r="H581" s="222"/>
      <c r="I581" s="222"/>
      <c r="J581" s="222"/>
      <c r="K581" s="222"/>
      <c r="L581" s="222"/>
      <c r="M581" s="222"/>
      <c r="N581" s="222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</row>
    <row r="582" ht="12.75" customHeight="1">
      <c r="A582" s="222"/>
      <c r="B582" s="222"/>
      <c r="C582" s="222"/>
      <c r="D582" s="222"/>
      <c r="E582" s="222"/>
      <c r="F582" s="222"/>
      <c r="G582" s="222"/>
      <c r="H582" s="222"/>
      <c r="I582" s="222"/>
      <c r="J582" s="222"/>
      <c r="K582" s="222"/>
      <c r="L582" s="222"/>
      <c r="M582" s="222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</row>
    <row r="583" ht="12.75" customHeight="1">
      <c r="A583" s="222"/>
      <c r="B583" s="222"/>
      <c r="C583" s="222"/>
      <c r="D583" s="222"/>
      <c r="E583" s="222"/>
      <c r="F583" s="222"/>
      <c r="G583" s="222"/>
      <c r="H583" s="222"/>
      <c r="I583" s="222"/>
      <c r="J583" s="222"/>
      <c r="K583" s="222"/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</row>
    <row r="584" ht="12.75" customHeight="1">
      <c r="A584" s="222"/>
      <c r="B584" s="222"/>
      <c r="C584" s="222"/>
      <c r="D584" s="222"/>
      <c r="E584" s="222"/>
      <c r="F584" s="222"/>
      <c r="G584" s="222"/>
      <c r="H584" s="222"/>
      <c r="I584" s="222"/>
      <c r="J584" s="222"/>
      <c r="K584" s="222"/>
      <c r="L584" s="222"/>
      <c r="M584" s="222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</row>
    <row r="585" ht="12.75" customHeight="1">
      <c r="A585" s="222"/>
      <c r="B585" s="222"/>
      <c r="C585" s="222"/>
      <c r="D585" s="222"/>
      <c r="E585" s="222"/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</row>
    <row r="586" ht="12.75" customHeight="1">
      <c r="A586" s="222"/>
      <c r="B586" s="222"/>
      <c r="C586" s="222"/>
      <c r="D586" s="222"/>
      <c r="E586" s="222"/>
      <c r="F586" s="222"/>
      <c r="G586" s="222"/>
      <c r="H586" s="222"/>
      <c r="I586" s="222"/>
      <c r="J586" s="222"/>
      <c r="K586" s="222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</row>
    <row r="587" ht="12.75" customHeight="1">
      <c r="A587" s="222"/>
      <c r="B587" s="222"/>
      <c r="C587" s="222"/>
      <c r="D587" s="222"/>
      <c r="E587" s="222"/>
      <c r="F587" s="222"/>
      <c r="G587" s="222"/>
      <c r="H587" s="222"/>
      <c r="I587" s="222"/>
      <c r="J587" s="222"/>
      <c r="K587" s="222"/>
      <c r="L587" s="222"/>
      <c r="M587" s="222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</row>
    <row r="588" ht="12.75" customHeight="1">
      <c r="A588" s="222"/>
      <c r="B588" s="222"/>
      <c r="C588" s="222"/>
      <c r="D588" s="222"/>
      <c r="E588" s="222"/>
      <c r="F588" s="222"/>
      <c r="G588" s="222"/>
      <c r="H588" s="222"/>
      <c r="I588" s="222"/>
      <c r="J588" s="222"/>
      <c r="K588" s="222"/>
      <c r="L588" s="222"/>
      <c r="M588" s="222"/>
      <c r="N588" s="222"/>
      <c r="O588" s="222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  <c r="Z588" s="222"/>
    </row>
    <row r="589" ht="12.75" customHeight="1">
      <c r="A589" s="222"/>
      <c r="B589" s="222"/>
      <c r="C589" s="222"/>
      <c r="D589" s="222"/>
      <c r="E589" s="222"/>
      <c r="F589" s="222"/>
      <c r="G589" s="222"/>
      <c r="H589" s="222"/>
      <c r="I589" s="222"/>
      <c r="J589" s="222"/>
      <c r="K589" s="222"/>
      <c r="L589" s="222"/>
      <c r="M589" s="222"/>
      <c r="N589" s="222"/>
      <c r="O589" s="222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  <c r="Z589" s="222"/>
    </row>
    <row r="590" ht="12.75" customHeight="1">
      <c r="A590" s="222"/>
      <c r="B590" s="222"/>
      <c r="C590" s="222"/>
      <c r="D590" s="222"/>
      <c r="E590" s="222"/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</row>
    <row r="591" ht="12.75" customHeight="1">
      <c r="A591" s="222"/>
      <c r="B591" s="222"/>
      <c r="C591" s="222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</row>
    <row r="592" ht="12.75" customHeight="1">
      <c r="A592" s="222"/>
      <c r="B592" s="222"/>
      <c r="C592" s="222"/>
      <c r="D592" s="222"/>
      <c r="E592" s="222"/>
      <c r="F592" s="222"/>
      <c r="G592" s="222"/>
      <c r="H592" s="222"/>
      <c r="I592" s="222"/>
      <c r="J592" s="222"/>
      <c r="K592" s="222"/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</row>
    <row r="593" ht="12.75" customHeight="1">
      <c r="A593" s="222"/>
      <c r="B593" s="222"/>
      <c r="C593" s="222"/>
      <c r="D593" s="222"/>
      <c r="E593" s="222"/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</row>
    <row r="594" ht="12.75" customHeight="1">
      <c r="A594" s="222"/>
      <c r="B594" s="222"/>
      <c r="C594" s="222"/>
      <c r="D594" s="222"/>
      <c r="E594" s="222"/>
      <c r="F594" s="222"/>
      <c r="G594" s="222"/>
      <c r="H594" s="222"/>
      <c r="I594" s="222"/>
      <c r="J594" s="222"/>
      <c r="K594" s="222"/>
      <c r="L594" s="222"/>
      <c r="M594" s="222"/>
      <c r="N594" s="222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</row>
    <row r="595" ht="12.75" customHeight="1">
      <c r="A595" s="222"/>
      <c r="B595" s="222"/>
      <c r="C595" s="222"/>
      <c r="D595" s="222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</row>
    <row r="596" ht="12.75" customHeight="1">
      <c r="A596" s="222"/>
      <c r="B596" s="222"/>
      <c r="C596" s="222"/>
      <c r="D596" s="222"/>
      <c r="E596" s="222"/>
      <c r="F596" s="222"/>
      <c r="G596" s="222"/>
      <c r="H596" s="222"/>
      <c r="I596" s="222"/>
      <c r="J596" s="222"/>
      <c r="K596" s="222"/>
      <c r="L596" s="222"/>
      <c r="M596" s="222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</row>
    <row r="597" ht="12.75" customHeight="1">
      <c r="A597" s="222"/>
      <c r="B597" s="222"/>
      <c r="C597" s="222"/>
      <c r="D597" s="222"/>
      <c r="E597" s="222"/>
      <c r="F597" s="222"/>
      <c r="G597" s="222"/>
      <c r="H597" s="222"/>
      <c r="I597" s="222"/>
      <c r="J597" s="222"/>
      <c r="K597" s="222"/>
      <c r="L597" s="222"/>
      <c r="M597" s="222"/>
      <c r="N597" s="222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</row>
    <row r="598" ht="12.75" customHeight="1">
      <c r="A598" s="222"/>
      <c r="B598" s="222"/>
      <c r="C598" s="222"/>
      <c r="D598" s="222"/>
      <c r="E598" s="222"/>
      <c r="F598" s="222"/>
      <c r="G598" s="222"/>
      <c r="H598" s="222"/>
      <c r="I598" s="222"/>
      <c r="J598" s="222"/>
      <c r="K598" s="222"/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</row>
    <row r="599" ht="12.75" customHeight="1">
      <c r="A599" s="222"/>
      <c r="B599" s="222"/>
      <c r="C599" s="222"/>
      <c r="D599" s="222"/>
      <c r="E599" s="222"/>
      <c r="F599" s="222"/>
      <c r="G599" s="222"/>
      <c r="H599" s="222"/>
      <c r="I599" s="222"/>
      <c r="J599" s="222"/>
      <c r="K599" s="222"/>
      <c r="L599" s="222"/>
      <c r="M599" s="222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</row>
    <row r="600" ht="12.75" customHeight="1">
      <c r="A600" s="222"/>
      <c r="B600" s="222"/>
      <c r="C600" s="222"/>
      <c r="D600" s="222"/>
      <c r="E600" s="222"/>
      <c r="F600" s="222"/>
      <c r="G600" s="222"/>
      <c r="H600" s="222"/>
      <c r="I600" s="222"/>
      <c r="J600" s="222"/>
      <c r="K600" s="222"/>
      <c r="L600" s="222"/>
      <c r="M600" s="222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</row>
    <row r="601" ht="12.75" customHeight="1">
      <c r="A601" s="222"/>
      <c r="B601" s="222"/>
      <c r="C601" s="222"/>
      <c r="D601" s="222"/>
      <c r="E601" s="222"/>
      <c r="F601" s="222"/>
      <c r="G601" s="222"/>
      <c r="H601" s="222"/>
      <c r="I601" s="222"/>
      <c r="J601" s="222"/>
      <c r="K601" s="222"/>
      <c r="L601" s="222"/>
      <c r="M601" s="222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</row>
    <row r="602" ht="12.75" customHeight="1">
      <c r="A602" s="222"/>
      <c r="B602" s="222"/>
      <c r="C602" s="222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</row>
    <row r="603" ht="12.75" customHeight="1">
      <c r="A603" s="222"/>
      <c r="B603" s="222"/>
      <c r="C603" s="222"/>
      <c r="D603" s="222"/>
      <c r="E603" s="222"/>
      <c r="F603" s="222"/>
      <c r="G603" s="222"/>
      <c r="H603" s="222"/>
      <c r="I603" s="222"/>
      <c r="J603" s="222"/>
      <c r="K603" s="222"/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  <c r="Z603" s="222"/>
    </row>
    <row r="604" ht="12.75" customHeight="1">
      <c r="A604" s="222"/>
      <c r="B604" s="222"/>
      <c r="C604" s="222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</row>
    <row r="605" ht="12.75" customHeight="1">
      <c r="A605" s="222"/>
      <c r="B605" s="222"/>
      <c r="C605" s="222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</row>
    <row r="606" ht="12.75" customHeight="1">
      <c r="A606" s="222"/>
      <c r="B606" s="222"/>
      <c r="C606" s="222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</row>
    <row r="607" ht="12.75" customHeight="1">
      <c r="A607" s="222"/>
      <c r="B607" s="222"/>
      <c r="C607" s="222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</row>
    <row r="608" ht="12.75" customHeight="1">
      <c r="A608" s="222"/>
      <c r="B608" s="222"/>
      <c r="C608" s="222"/>
      <c r="D608" s="222"/>
      <c r="E608" s="222"/>
      <c r="F608" s="222"/>
      <c r="G608" s="222"/>
      <c r="H608" s="222"/>
      <c r="I608" s="222"/>
      <c r="J608" s="222"/>
      <c r="K608" s="222"/>
      <c r="L608" s="222"/>
      <c r="M608" s="222"/>
      <c r="N608" s="222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</row>
    <row r="609" ht="12.75" customHeight="1">
      <c r="A609" s="222"/>
      <c r="B609" s="222"/>
      <c r="C609" s="222"/>
      <c r="D609" s="222"/>
      <c r="E609" s="222"/>
      <c r="F609" s="222"/>
      <c r="G609" s="222"/>
      <c r="H609" s="222"/>
      <c r="I609" s="222"/>
      <c r="J609" s="222"/>
      <c r="K609" s="222"/>
      <c r="L609" s="222"/>
      <c r="M609" s="222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</row>
    <row r="610" ht="12.75" customHeight="1">
      <c r="A610" s="222"/>
      <c r="B610" s="222"/>
      <c r="C610" s="222"/>
      <c r="D610" s="222"/>
      <c r="E610" s="222"/>
      <c r="F610" s="222"/>
      <c r="G610" s="222"/>
      <c r="H610" s="222"/>
      <c r="I610" s="222"/>
      <c r="J610" s="222"/>
      <c r="K610" s="222"/>
      <c r="L610" s="222"/>
      <c r="M610" s="222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</row>
    <row r="611" ht="12.75" customHeight="1">
      <c r="A611" s="222"/>
      <c r="B611" s="222"/>
      <c r="C611" s="222"/>
      <c r="D611" s="222"/>
      <c r="E611" s="222"/>
      <c r="F611" s="222"/>
      <c r="G611" s="222"/>
      <c r="H611" s="222"/>
      <c r="I611" s="222"/>
      <c r="J611" s="222"/>
      <c r="K611" s="222"/>
      <c r="L611" s="222"/>
      <c r="M611" s="222"/>
      <c r="N611" s="222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</row>
    <row r="612" ht="12.75" customHeight="1">
      <c r="A612" s="222"/>
      <c r="B612" s="222"/>
      <c r="C612" s="222"/>
      <c r="D612" s="222"/>
      <c r="E612" s="222"/>
      <c r="F612" s="222"/>
      <c r="G612" s="222"/>
      <c r="H612" s="222"/>
      <c r="I612" s="222"/>
      <c r="J612" s="222"/>
      <c r="K612" s="222"/>
      <c r="L612" s="222"/>
      <c r="M612" s="222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</row>
    <row r="613" ht="12.75" customHeight="1">
      <c r="A613" s="222"/>
      <c r="B613" s="222"/>
      <c r="C613" s="222"/>
      <c r="D613" s="222"/>
      <c r="E613" s="222"/>
      <c r="F613" s="222"/>
      <c r="G613" s="222"/>
      <c r="H613" s="222"/>
      <c r="I613" s="222"/>
      <c r="J613" s="222"/>
      <c r="K613" s="222"/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</row>
    <row r="614" ht="12.75" customHeight="1">
      <c r="A614" s="222"/>
      <c r="B614" s="222"/>
      <c r="C614" s="222"/>
      <c r="D614" s="222"/>
      <c r="E614" s="222"/>
      <c r="F614" s="222"/>
      <c r="G614" s="222"/>
      <c r="H614" s="222"/>
      <c r="I614" s="222"/>
      <c r="J614" s="222"/>
      <c r="K614" s="222"/>
      <c r="L614" s="222"/>
      <c r="M614" s="222"/>
      <c r="N614" s="222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</row>
    <row r="615" ht="12.75" customHeight="1">
      <c r="A615" s="222"/>
      <c r="B615" s="222"/>
      <c r="C615" s="222"/>
      <c r="D615" s="222"/>
      <c r="E615" s="222"/>
      <c r="F615" s="222"/>
      <c r="G615" s="222"/>
      <c r="H615" s="222"/>
      <c r="I615" s="222"/>
      <c r="J615" s="222"/>
      <c r="K615" s="222"/>
      <c r="L615" s="222"/>
      <c r="M615" s="222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</row>
    <row r="616" ht="12.75" customHeight="1">
      <c r="A616" s="222"/>
      <c r="B616" s="222"/>
      <c r="C616" s="222"/>
      <c r="D616" s="222"/>
      <c r="E616" s="222"/>
      <c r="F616" s="222"/>
      <c r="G616" s="222"/>
      <c r="H616" s="222"/>
      <c r="I616" s="222"/>
      <c r="J616" s="222"/>
      <c r="K616" s="222"/>
      <c r="L616" s="222"/>
      <c r="M616" s="222"/>
      <c r="N616" s="222"/>
      <c r="O616" s="222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</row>
    <row r="617" ht="12.75" customHeight="1">
      <c r="A617" s="222"/>
      <c r="B617" s="222"/>
      <c r="C617" s="222"/>
      <c r="D617" s="222"/>
      <c r="E617" s="222"/>
      <c r="F617" s="222"/>
      <c r="G617" s="222"/>
      <c r="H617" s="222"/>
      <c r="I617" s="222"/>
      <c r="J617" s="222"/>
      <c r="K617" s="222"/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</row>
    <row r="618" ht="12.75" customHeight="1">
      <c r="A618" s="222"/>
      <c r="B618" s="222"/>
      <c r="C618" s="222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</row>
    <row r="619" ht="12.75" customHeight="1">
      <c r="A619" s="222"/>
      <c r="B619" s="222"/>
      <c r="C619" s="222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</row>
    <row r="620" ht="12.75" customHeight="1">
      <c r="A620" s="222"/>
      <c r="B620" s="222"/>
      <c r="C620" s="222"/>
      <c r="D620" s="222"/>
      <c r="E620" s="222"/>
      <c r="F620" s="222"/>
      <c r="G620" s="222"/>
      <c r="H620" s="222"/>
      <c r="I620" s="222"/>
      <c r="J620" s="222"/>
      <c r="K620" s="222"/>
      <c r="L620" s="222"/>
      <c r="M620" s="222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</row>
    <row r="621" ht="12.75" customHeight="1">
      <c r="A621" s="222"/>
      <c r="B621" s="222"/>
      <c r="C621" s="222"/>
      <c r="D621" s="222"/>
      <c r="E621" s="222"/>
      <c r="F621" s="222"/>
      <c r="G621" s="222"/>
      <c r="H621" s="222"/>
      <c r="I621" s="222"/>
      <c r="J621" s="222"/>
      <c r="K621" s="222"/>
      <c r="L621" s="222"/>
      <c r="M621" s="222"/>
      <c r="N621" s="222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</row>
    <row r="622" ht="12.75" customHeight="1">
      <c r="A622" s="222"/>
      <c r="B622" s="222"/>
      <c r="C622" s="222"/>
      <c r="D622" s="222"/>
      <c r="E622" s="222"/>
      <c r="F622" s="222"/>
      <c r="G622" s="222"/>
      <c r="H622" s="222"/>
      <c r="I622" s="222"/>
      <c r="J622" s="222"/>
      <c r="K622" s="222"/>
      <c r="L622" s="222"/>
      <c r="M622" s="222"/>
      <c r="N622" s="222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</row>
    <row r="623" ht="12.75" customHeight="1">
      <c r="A623" s="222"/>
      <c r="B623" s="222"/>
      <c r="C623" s="222"/>
      <c r="D623" s="222"/>
      <c r="E623" s="222"/>
      <c r="F623" s="222"/>
      <c r="G623" s="222"/>
      <c r="H623" s="222"/>
      <c r="I623" s="222"/>
      <c r="J623" s="222"/>
      <c r="K623" s="222"/>
      <c r="L623" s="222"/>
      <c r="M623" s="222"/>
      <c r="N623" s="222"/>
      <c r="O623" s="222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  <c r="Z623" s="222"/>
    </row>
    <row r="624" ht="12.75" customHeight="1">
      <c r="A624" s="222"/>
      <c r="B624" s="222"/>
      <c r="C624" s="222"/>
      <c r="D624" s="222"/>
      <c r="E624" s="222"/>
      <c r="F624" s="222"/>
      <c r="G624" s="222"/>
      <c r="H624" s="222"/>
      <c r="I624" s="222"/>
      <c r="J624" s="222"/>
      <c r="K624" s="222"/>
      <c r="L624" s="222"/>
      <c r="M624" s="222"/>
      <c r="N624" s="222"/>
      <c r="O624" s="222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  <c r="Z624" s="222"/>
    </row>
    <row r="625" ht="12.75" customHeight="1">
      <c r="A625" s="222"/>
      <c r="B625" s="222"/>
      <c r="C625" s="222"/>
      <c r="D625" s="222"/>
      <c r="E625" s="222"/>
      <c r="F625" s="222"/>
      <c r="G625" s="222"/>
      <c r="H625" s="222"/>
      <c r="I625" s="222"/>
      <c r="J625" s="222"/>
      <c r="K625" s="222"/>
      <c r="L625" s="222"/>
      <c r="M625" s="222"/>
      <c r="N625" s="222"/>
      <c r="O625" s="222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  <c r="Z625" s="222"/>
    </row>
    <row r="626" ht="12.75" customHeight="1">
      <c r="A626" s="222"/>
      <c r="B626" s="222"/>
      <c r="C626" s="222"/>
      <c r="D626" s="222"/>
      <c r="E626" s="222"/>
      <c r="F626" s="222"/>
      <c r="G626" s="222"/>
      <c r="H626" s="222"/>
      <c r="I626" s="222"/>
      <c r="J626" s="222"/>
      <c r="K626" s="222"/>
      <c r="L626" s="222"/>
      <c r="M626" s="222"/>
      <c r="N626" s="222"/>
      <c r="O626" s="222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  <c r="Z626" s="222"/>
    </row>
    <row r="627" ht="12.75" customHeight="1">
      <c r="A627" s="222"/>
      <c r="B627" s="222"/>
      <c r="C627" s="222"/>
      <c r="D627" s="222"/>
      <c r="E627" s="222"/>
      <c r="F627" s="222"/>
      <c r="G627" s="222"/>
      <c r="H627" s="222"/>
      <c r="I627" s="222"/>
      <c r="J627" s="222"/>
      <c r="K627" s="222"/>
      <c r="L627" s="222"/>
      <c r="M627" s="222"/>
      <c r="N627" s="222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</row>
    <row r="628" ht="12.75" customHeight="1">
      <c r="A628" s="222"/>
      <c r="B628" s="222"/>
      <c r="C628" s="222"/>
      <c r="D628" s="222"/>
      <c r="E628" s="222"/>
      <c r="F628" s="222"/>
      <c r="G628" s="222"/>
      <c r="H628" s="222"/>
      <c r="I628" s="222"/>
      <c r="J628" s="222"/>
      <c r="K628" s="222"/>
      <c r="L628" s="222"/>
      <c r="M628" s="222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</row>
    <row r="629" ht="12.75" customHeight="1">
      <c r="A629" s="222"/>
      <c r="B629" s="222"/>
      <c r="C629" s="222"/>
      <c r="D629" s="222"/>
      <c r="E629" s="222"/>
      <c r="F629" s="222"/>
      <c r="G629" s="222"/>
      <c r="H629" s="222"/>
      <c r="I629" s="222"/>
      <c r="J629" s="222"/>
      <c r="K629" s="222"/>
      <c r="L629" s="222"/>
      <c r="M629" s="222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</row>
    <row r="630" ht="12.75" customHeight="1">
      <c r="A630" s="222"/>
      <c r="B630" s="222"/>
      <c r="C630" s="222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22"/>
      <c r="O630" s="222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  <c r="Z630" s="222"/>
    </row>
    <row r="631" ht="12.75" customHeight="1">
      <c r="A631" s="222"/>
      <c r="B631" s="222"/>
      <c r="C631" s="222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O631" s="222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  <c r="Z631" s="222"/>
    </row>
    <row r="632" ht="12.75" customHeight="1">
      <c r="A632" s="222"/>
      <c r="B632" s="222"/>
      <c r="C632" s="222"/>
      <c r="D632" s="222"/>
      <c r="E632" s="222"/>
      <c r="F632" s="222"/>
      <c r="G632" s="222"/>
      <c r="H632" s="222"/>
      <c r="I632" s="222"/>
      <c r="J632" s="222"/>
      <c r="K632" s="222"/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</row>
    <row r="633" ht="12.75" customHeight="1">
      <c r="A633" s="222"/>
      <c r="B633" s="222"/>
      <c r="C633" s="222"/>
      <c r="D633" s="222"/>
      <c r="E633" s="222"/>
      <c r="F633" s="222"/>
      <c r="G633" s="222"/>
      <c r="H633" s="222"/>
      <c r="I633" s="222"/>
      <c r="J633" s="222"/>
      <c r="K633" s="222"/>
      <c r="L633" s="222"/>
      <c r="M633" s="222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</row>
    <row r="634" ht="12.75" customHeight="1">
      <c r="A634" s="222"/>
      <c r="B634" s="222"/>
      <c r="C634" s="222"/>
      <c r="D634" s="222"/>
      <c r="E634" s="222"/>
      <c r="F634" s="222"/>
      <c r="G634" s="222"/>
      <c r="H634" s="222"/>
      <c r="I634" s="222"/>
      <c r="J634" s="222"/>
      <c r="K634" s="222"/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</row>
    <row r="635" ht="12.75" customHeight="1">
      <c r="A635" s="222"/>
      <c r="B635" s="222"/>
      <c r="C635" s="222"/>
      <c r="D635" s="222"/>
      <c r="E635" s="222"/>
      <c r="F635" s="222"/>
      <c r="G635" s="222"/>
      <c r="H635" s="222"/>
      <c r="I635" s="222"/>
      <c r="J635" s="222"/>
      <c r="K635" s="222"/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</row>
    <row r="636" ht="12.75" customHeight="1">
      <c r="A636" s="222"/>
      <c r="B636" s="222"/>
      <c r="C636" s="222"/>
      <c r="D636" s="222"/>
      <c r="E636" s="222"/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</row>
    <row r="637" ht="12.75" customHeight="1">
      <c r="A637" s="222"/>
      <c r="B637" s="222"/>
      <c r="C637" s="222"/>
      <c r="D637" s="222"/>
      <c r="E637" s="222"/>
      <c r="F637" s="222"/>
      <c r="G637" s="222"/>
      <c r="H637" s="222"/>
      <c r="I637" s="222"/>
      <c r="J637" s="222"/>
      <c r="K637" s="222"/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</row>
    <row r="638" ht="12.75" customHeight="1">
      <c r="A638" s="222"/>
      <c r="B638" s="222"/>
      <c r="C638" s="222"/>
      <c r="D638" s="222"/>
      <c r="E638" s="222"/>
      <c r="F638" s="222"/>
      <c r="G638" s="222"/>
      <c r="H638" s="222"/>
      <c r="I638" s="222"/>
      <c r="J638" s="222"/>
      <c r="K638" s="222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</row>
    <row r="639" ht="12.75" customHeight="1">
      <c r="A639" s="222"/>
      <c r="B639" s="222"/>
      <c r="C639" s="222"/>
      <c r="D639" s="222"/>
      <c r="E639" s="222"/>
      <c r="F639" s="222"/>
      <c r="G639" s="222"/>
      <c r="H639" s="222"/>
      <c r="I639" s="222"/>
      <c r="J639" s="222"/>
      <c r="K639" s="222"/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</row>
    <row r="640" ht="12.75" customHeight="1">
      <c r="A640" s="222"/>
      <c r="B640" s="222"/>
      <c r="C640" s="222"/>
      <c r="D640" s="222"/>
      <c r="E640" s="222"/>
      <c r="F640" s="222"/>
      <c r="G640" s="222"/>
      <c r="H640" s="222"/>
      <c r="I640" s="222"/>
      <c r="J640" s="222"/>
      <c r="K640" s="222"/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</row>
    <row r="641" ht="12.75" customHeight="1">
      <c r="A641" s="222"/>
      <c r="B641" s="222"/>
      <c r="C641" s="222"/>
      <c r="D641" s="222"/>
      <c r="E641" s="222"/>
      <c r="F641" s="222"/>
      <c r="G641" s="222"/>
      <c r="H641" s="222"/>
      <c r="I641" s="222"/>
      <c r="J641" s="222"/>
      <c r="K641" s="222"/>
      <c r="L641" s="222"/>
      <c r="M641" s="222"/>
      <c r="N641" s="222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</row>
    <row r="642" ht="12.75" customHeight="1">
      <c r="A642" s="222"/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</row>
    <row r="643" ht="12.75" customHeight="1">
      <c r="A643" s="222"/>
      <c r="B643" s="222"/>
      <c r="C643" s="222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</row>
    <row r="644" ht="12.75" customHeight="1">
      <c r="A644" s="222"/>
      <c r="B644" s="222"/>
      <c r="C644" s="222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22"/>
      <c r="O644" s="222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  <c r="Z644" s="222"/>
    </row>
    <row r="645" ht="12.75" customHeight="1">
      <c r="A645" s="222"/>
      <c r="B645" s="222"/>
      <c r="C645" s="222"/>
      <c r="D645" s="222"/>
      <c r="E645" s="222"/>
      <c r="F645" s="222"/>
      <c r="G645" s="222"/>
      <c r="H645" s="222"/>
      <c r="I645" s="222"/>
      <c r="J645" s="222"/>
      <c r="K645" s="222"/>
      <c r="L645" s="222"/>
      <c r="M645" s="222"/>
      <c r="N645" s="222"/>
      <c r="O645" s="222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  <c r="Z645" s="222"/>
    </row>
    <row r="646" ht="12.75" customHeight="1">
      <c r="A646" s="222"/>
      <c r="B646" s="222"/>
      <c r="C646" s="222"/>
      <c r="D646" s="222"/>
      <c r="E646" s="222"/>
      <c r="F646" s="222"/>
      <c r="G646" s="222"/>
      <c r="H646" s="222"/>
      <c r="I646" s="222"/>
      <c r="J646" s="222"/>
      <c r="K646" s="222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</row>
    <row r="647" ht="12.75" customHeight="1">
      <c r="A647" s="222"/>
      <c r="B647" s="222"/>
      <c r="C647" s="222"/>
      <c r="D647" s="222"/>
      <c r="E647" s="222"/>
      <c r="F647" s="222"/>
      <c r="G647" s="222"/>
      <c r="H647" s="222"/>
      <c r="I647" s="222"/>
      <c r="J647" s="222"/>
      <c r="K647" s="222"/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</row>
    <row r="648" ht="12.75" customHeight="1">
      <c r="A648" s="222"/>
      <c r="B648" s="222"/>
      <c r="C648" s="222"/>
      <c r="D648" s="222"/>
      <c r="E648" s="222"/>
      <c r="F648" s="222"/>
      <c r="G648" s="222"/>
      <c r="H648" s="222"/>
      <c r="I648" s="222"/>
      <c r="J648" s="222"/>
      <c r="K648" s="222"/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</row>
    <row r="649" ht="12.75" customHeight="1">
      <c r="A649" s="222"/>
      <c r="B649" s="222"/>
      <c r="C649" s="222"/>
      <c r="D649" s="222"/>
      <c r="E649" s="222"/>
      <c r="F649" s="222"/>
      <c r="G649" s="222"/>
      <c r="H649" s="222"/>
      <c r="I649" s="222"/>
      <c r="J649" s="222"/>
      <c r="K649" s="222"/>
      <c r="L649" s="222"/>
      <c r="M649" s="222"/>
      <c r="N649" s="222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</row>
    <row r="650" ht="12.75" customHeight="1">
      <c r="A650" s="222"/>
      <c r="B650" s="222"/>
      <c r="C650" s="222"/>
      <c r="D650" s="222"/>
      <c r="E650" s="222"/>
      <c r="F650" s="222"/>
      <c r="G650" s="222"/>
      <c r="H650" s="222"/>
      <c r="I650" s="222"/>
      <c r="J650" s="222"/>
      <c r="K650" s="222"/>
      <c r="L650" s="222"/>
      <c r="M650" s="222"/>
      <c r="N650" s="222"/>
      <c r="O650" s="222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  <c r="Z650" s="222"/>
    </row>
    <row r="651" ht="12.75" customHeight="1">
      <c r="A651" s="222"/>
      <c r="B651" s="222"/>
      <c r="C651" s="222"/>
      <c r="D651" s="222"/>
      <c r="E651" s="222"/>
      <c r="F651" s="222"/>
      <c r="G651" s="222"/>
      <c r="H651" s="222"/>
      <c r="I651" s="222"/>
      <c r="J651" s="222"/>
      <c r="K651" s="222"/>
      <c r="L651" s="222"/>
      <c r="M651" s="222"/>
      <c r="N651" s="222"/>
      <c r="O651" s="222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  <c r="Z651" s="222"/>
    </row>
    <row r="652" ht="12.75" customHeight="1">
      <c r="A652" s="222"/>
      <c r="B652" s="222"/>
      <c r="C652" s="222"/>
      <c r="D652" s="222"/>
      <c r="E652" s="222"/>
      <c r="F652" s="222"/>
      <c r="G652" s="222"/>
      <c r="H652" s="222"/>
      <c r="I652" s="222"/>
      <c r="J652" s="222"/>
      <c r="K652" s="222"/>
      <c r="L652" s="222"/>
      <c r="M652" s="222"/>
      <c r="N652" s="222"/>
      <c r="O652" s="222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  <c r="Z652" s="222"/>
    </row>
    <row r="653" ht="12.75" customHeight="1">
      <c r="A653" s="222"/>
      <c r="B653" s="222"/>
      <c r="C653" s="222"/>
      <c r="D653" s="222"/>
      <c r="E653" s="222"/>
      <c r="F653" s="222"/>
      <c r="G653" s="222"/>
      <c r="H653" s="222"/>
      <c r="I653" s="222"/>
      <c r="J653" s="222"/>
      <c r="K653" s="222"/>
      <c r="L653" s="222"/>
      <c r="M653" s="222"/>
      <c r="N653" s="222"/>
      <c r="O653" s="222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  <c r="Z653" s="222"/>
    </row>
    <row r="654" ht="12.75" customHeight="1">
      <c r="A654" s="222"/>
      <c r="B654" s="222"/>
      <c r="C654" s="222"/>
      <c r="D654" s="222"/>
      <c r="E654" s="222"/>
      <c r="F654" s="222"/>
      <c r="G654" s="222"/>
      <c r="H654" s="222"/>
      <c r="I654" s="222"/>
      <c r="J654" s="222"/>
      <c r="K654" s="222"/>
      <c r="L654" s="222"/>
      <c r="M654" s="222"/>
      <c r="N654" s="222"/>
      <c r="O654" s="222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  <c r="Z654" s="222"/>
    </row>
    <row r="655" ht="12.75" customHeight="1">
      <c r="A655" s="222"/>
      <c r="B655" s="222"/>
      <c r="C655" s="222"/>
      <c r="D655" s="222"/>
      <c r="E655" s="222"/>
      <c r="F655" s="222"/>
      <c r="G655" s="222"/>
      <c r="H655" s="222"/>
      <c r="I655" s="222"/>
      <c r="J655" s="222"/>
      <c r="K655" s="222"/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</row>
    <row r="656" ht="12.75" customHeight="1">
      <c r="A656" s="222"/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</row>
    <row r="657" ht="12.75" customHeight="1">
      <c r="A657" s="222"/>
      <c r="B657" s="222"/>
      <c r="C657" s="222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22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</row>
    <row r="658" ht="12.75" customHeight="1">
      <c r="A658" s="222"/>
      <c r="B658" s="222"/>
      <c r="C658" s="222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22"/>
      <c r="O658" s="222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  <c r="Z658" s="222"/>
    </row>
    <row r="659" ht="12.75" customHeight="1">
      <c r="A659" s="222"/>
      <c r="B659" s="222"/>
      <c r="C659" s="222"/>
      <c r="D659" s="222"/>
      <c r="E659" s="222"/>
      <c r="F659" s="222"/>
      <c r="G659" s="222"/>
      <c r="H659" s="222"/>
      <c r="I659" s="222"/>
      <c r="J659" s="222"/>
      <c r="K659" s="222"/>
      <c r="L659" s="222"/>
      <c r="M659" s="222"/>
      <c r="N659" s="222"/>
      <c r="O659" s="222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  <c r="Z659" s="222"/>
    </row>
    <row r="660" ht="12.75" customHeight="1">
      <c r="A660" s="222"/>
      <c r="B660" s="222"/>
      <c r="C660" s="222"/>
      <c r="D660" s="222"/>
      <c r="E660" s="222"/>
      <c r="F660" s="222"/>
      <c r="G660" s="222"/>
      <c r="H660" s="222"/>
      <c r="I660" s="222"/>
      <c r="J660" s="222"/>
      <c r="K660" s="222"/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</row>
    <row r="661" ht="12.75" customHeight="1">
      <c r="A661" s="222"/>
      <c r="B661" s="222"/>
      <c r="C661" s="222"/>
      <c r="D661" s="222"/>
      <c r="E661" s="222"/>
      <c r="F661" s="222"/>
      <c r="G661" s="222"/>
      <c r="H661" s="222"/>
      <c r="I661" s="222"/>
      <c r="J661" s="222"/>
      <c r="K661" s="222"/>
      <c r="L661" s="222"/>
      <c r="M661" s="222"/>
      <c r="N661" s="222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</row>
    <row r="662" ht="12.75" customHeight="1">
      <c r="A662" s="222"/>
      <c r="B662" s="222"/>
      <c r="C662" s="222"/>
      <c r="D662" s="222"/>
      <c r="E662" s="222"/>
      <c r="F662" s="222"/>
      <c r="G662" s="222"/>
      <c r="H662" s="222"/>
      <c r="I662" s="222"/>
      <c r="J662" s="222"/>
      <c r="K662" s="222"/>
      <c r="L662" s="222"/>
      <c r="M662" s="222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</row>
    <row r="663" ht="12.75" customHeight="1">
      <c r="A663" s="222"/>
      <c r="B663" s="222"/>
      <c r="C663" s="222"/>
      <c r="D663" s="222"/>
      <c r="E663" s="222"/>
      <c r="F663" s="222"/>
      <c r="G663" s="222"/>
      <c r="H663" s="222"/>
      <c r="I663" s="222"/>
      <c r="J663" s="222"/>
      <c r="K663" s="222"/>
      <c r="L663" s="222"/>
      <c r="M663" s="222"/>
      <c r="N663" s="222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</row>
    <row r="664" ht="12.75" customHeight="1">
      <c r="A664" s="222"/>
      <c r="B664" s="222"/>
      <c r="C664" s="222"/>
      <c r="D664" s="222"/>
      <c r="E664" s="222"/>
      <c r="F664" s="222"/>
      <c r="G664" s="222"/>
      <c r="H664" s="222"/>
      <c r="I664" s="222"/>
      <c r="J664" s="222"/>
      <c r="K664" s="222"/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</row>
    <row r="665" ht="12.75" customHeight="1">
      <c r="A665" s="222"/>
      <c r="B665" s="222"/>
      <c r="C665" s="222"/>
      <c r="D665" s="222"/>
      <c r="E665" s="222"/>
      <c r="F665" s="222"/>
      <c r="G665" s="222"/>
      <c r="H665" s="222"/>
      <c r="I665" s="222"/>
      <c r="J665" s="222"/>
      <c r="K665" s="222"/>
      <c r="L665" s="222"/>
      <c r="M665" s="222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</row>
    <row r="666" ht="12.75" customHeight="1">
      <c r="A666" s="222"/>
      <c r="B666" s="222"/>
      <c r="C666" s="222"/>
      <c r="D666" s="222"/>
      <c r="E666" s="222"/>
      <c r="F666" s="222"/>
      <c r="G666" s="222"/>
      <c r="H666" s="222"/>
      <c r="I666" s="222"/>
      <c r="J666" s="222"/>
      <c r="K666" s="222"/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</row>
    <row r="667" ht="12.75" customHeight="1">
      <c r="A667" s="222"/>
      <c r="B667" s="222"/>
      <c r="C667" s="222"/>
      <c r="D667" s="222"/>
      <c r="E667" s="222"/>
      <c r="F667" s="222"/>
      <c r="G667" s="222"/>
      <c r="H667" s="222"/>
      <c r="I667" s="222"/>
      <c r="J667" s="222"/>
      <c r="K667" s="222"/>
      <c r="L667" s="222"/>
      <c r="M667" s="222"/>
      <c r="N667" s="222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</row>
    <row r="668" ht="12.75" customHeight="1">
      <c r="A668" s="222"/>
      <c r="B668" s="222"/>
      <c r="C668" s="222"/>
      <c r="D668" s="222"/>
      <c r="E668" s="222"/>
      <c r="F668" s="222"/>
      <c r="G668" s="222"/>
      <c r="H668" s="222"/>
      <c r="I668" s="222"/>
      <c r="J668" s="222"/>
      <c r="K668" s="222"/>
      <c r="L668" s="222"/>
      <c r="M668" s="222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</row>
    <row r="669" ht="12.75" customHeight="1">
      <c r="A669" s="222"/>
      <c r="B669" s="222"/>
      <c r="C669" s="222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22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</row>
    <row r="670" ht="12.75" customHeight="1">
      <c r="A670" s="222"/>
      <c r="B670" s="222"/>
      <c r="C670" s="222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</row>
    <row r="671" ht="12.75" customHeight="1">
      <c r="A671" s="222"/>
      <c r="B671" s="222"/>
      <c r="C671" s="222"/>
      <c r="D671" s="222"/>
      <c r="E671" s="222"/>
      <c r="F671" s="222"/>
      <c r="G671" s="222"/>
      <c r="H671" s="222"/>
      <c r="I671" s="222"/>
      <c r="J671" s="222"/>
      <c r="K671" s="222"/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</row>
    <row r="672" ht="12.75" customHeight="1">
      <c r="A672" s="222"/>
      <c r="B672" s="222"/>
      <c r="C672" s="222"/>
      <c r="D672" s="222"/>
      <c r="E672" s="222"/>
      <c r="F672" s="222"/>
      <c r="G672" s="222"/>
      <c r="H672" s="222"/>
      <c r="I672" s="222"/>
      <c r="J672" s="222"/>
      <c r="K672" s="222"/>
      <c r="L672" s="222"/>
      <c r="M672" s="222"/>
      <c r="N672" s="222"/>
      <c r="O672" s="222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  <c r="Z672" s="222"/>
    </row>
    <row r="673" ht="12.75" customHeight="1">
      <c r="A673" s="222"/>
      <c r="B673" s="222"/>
      <c r="C673" s="222"/>
      <c r="D673" s="222"/>
      <c r="E673" s="222"/>
      <c r="F673" s="222"/>
      <c r="G673" s="222"/>
      <c r="H673" s="222"/>
      <c r="I673" s="222"/>
      <c r="J673" s="222"/>
      <c r="K673" s="222"/>
      <c r="L673" s="222"/>
      <c r="M673" s="222"/>
      <c r="N673" s="222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</row>
    <row r="674" ht="12.75" customHeight="1">
      <c r="A674" s="222"/>
      <c r="B674" s="222"/>
      <c r="C674" s="222"/>
      <c r="D674" s="222"/>
      <c r="E674" s="222"/>
      <c r="F674" s="222"/>
      <c r="G674" s="222"/>
      <c r="H674" s="222"/>
      <c r="I674" s="222"/>
      <c r="J674" s="222"/>
      <c r="K674" s="222"/>
      <c r="L674" s="222"/>
      <c r="M674" s="222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</row>
    <row r="675" ht="12.75" customHeight="1">
      <c r="A675" s="222"/>
      <c r="B675" s="222"/>
      <c r="C675" s="222"/>
      <c r="D675" s="222"/>
      <c r="E675" s="222"/>
      <c r="F675" s="222"/>
      <c r="G675" s="222"/>
      <c r="H675" s="222"/>
      <c r="I675" s="222"/>
      <c r="J675" s="222"/>
      <c r="K675" s="222"/>
      <c r="L675" s="222"/>
      <c r="M675" s="222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</row>
    <row r="676" ht="12.75" customHeight="1">
      <c r="A676" s="222"/>
      <c r="B676" s="222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</row>
    <row r="677" ht="12.75" customHeight="1">
      <c r="A677" s="222"/>
      <c r="B677" s="222"/>
      <c r="C677" s="222"/>
      <c r="D677" s="222"/>
      <c r="E677" s="222"/>
      <c r="F677" s="222"/>
      <c r="G677" s="222"/>
      <c r="H677" s="222"/>
      <c r="I677" s="222"/>
      <c r="J677" s="222"/>
      <c r="K677" s="222"/>
      <c r="L677" s="222"/>
      <c r="M677" s="222"/>
      <c r="N677" s="222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</row>
    <row r="678" ht="12.75" customHeight="1">
      <c r="A678" s="222"/>
      <c r="B678" s="222"/>
      <c r="C678" s="222"/>
      <c r="D678" s="222"/>
      <c r="E678" s="222"/>
      <c r="F678" s="222"/>
      <c r="G678" s="222"/>
      <c r="H678" s="222"/>
      <c r="I678" s="222"/>
      <c r="J678" s="222"/>
      <c r="K678" s="222"/>
      <c r="L678" s="222"/>
      <c r="M678" s="222"/>
      <c r="N678" s="222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</row>
    <row r="679" ht="12.75" customHeight="1">
      <c r="A679" s="222"/>
      <c r="B679" s="222"/>
      <c r="C679" s="222"/>
      <c r="D679" s="222"/>
      <c r="E679" s="222"/>
      <c r="F679" s="222"/>
      <c r="G679" s="222"/>
      <c r="H679" s="222"/>
      <c r="I679" s="222"/>
      <c r="J679" s="222"/>
      <c r="K679" s="222"/>
      <c r="L679" s="222"/>
      <c r="M679" s="222"/>
      <c r="N679" s="222"/>
      <c r="O679" s="222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  <c r="Z679" s="222"/>
    </row>
    <row r="680" ht="12.75" customHeight="1">
      <c r="A680" s="222"/>
      <c r="B680" s="222"/>
      <c r="C680" s="222"/>
      <c r="D680" s="222"/>
      <c r="E680" s="222"/>
      <c r="F680" s="222"/>
      <c r="G680" s="222"/>
      <c r="H680" s="222"/>
      <c r="I680" s="222"/>
      <c r="J680" s="222"/>
      <c r="K680" s="222"/>
      <c r="L680" s="222"/>
      <c r="M680" s="222"/>
      <c r="N680" s="222"/>
      <c r="O680" s="222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  <c r="Z680" s="222"/>
    </row>
    <row r="681" ht="12.75" customHeight="1">
      <c r="A681" s="222"/>
      <c r="B681" s="222"/>
      <c r="C681" s="222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22"/>
      <c r="O681" s="222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  <c r="Z681" s="222"/>
    </row>
    <row r="682" ht="12.75" customHeight="1">
      <c r="A682" s="222"/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  <c r="Z682" s="222"/>
    </row>
    <row r="683" ht="12.75" customHeight="1">
      <c r="A683" s="222"/>
      <c r="B683" s="222"/>
      <c r="C683" s="222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</row>
    <row r="684" ht="12.75" customHeight="1">
      <c r="A684" s="222"/>
      <c r="B684" s="222"/>
      <c r="C684" s="222"/>
      <c r="D684" s="222"/>
      <c r="E684" s="222"/>
      <c r="F684" s="222"/>
      <c r="G684" s="222"/>
      <c r="H684" s="222"/>
      <c r="I684" s="222"/>
      <c r="J684" s="222"/>
      <c r="K684" s="222"/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</row>
    <row r="685" ht="12.75" customHeight="1">
      <c r="A685" s="222"/>
      <c r="B685" s="222"/>
      <c r="C685" s="222"/>
      <c r="D685" s="222"/>
      <c r="E685" s="222"/>
      <c r="F685" s="222"/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</row>
    <row r="686" ht="12.75" customHeight="1">
      <c r="A686" s="222"/>
      <c r="B686" s="222"/>
      <c r="C686" s="222"/>
      <c r="D686" s="222"/>
      <c r="E686" s="222"/>
      <c r="F686" s="222"/>
      <c r="G686" s="222"/>
      <c r="H686" s="222"/>
      <c r="I686" s="222"/>
      <c r="J686" s="222"/>
      <c r="K686" s="222"/>
      <c r="L686" s="222"/>
      <c r="M686" s="222"/>
      <c r="N686" s="222"/>
      <c r="O686" s="222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  <c r="Z686" s="222"/>
    </row>
    <row r="687" ht="12.75" customHeight="1">
      <c r="A687" s="222"/>
      <c r="B687" s="222"/>
      <c r="C687" s="222"/>
      <c r="D687" s="222"/>
      <c r="E687" s="222"/>
      <c r="F687" s="222"/>
      <c r="G687" s="222"/>
      <c r="H687" s="222"/>
      <c r="I687" s="222"/>
      <c r="J687" s="222"/>
      <c r="K687" s="222"/>
      <c r="L687" s="222"/>
      <c r="M687" s="222"/>
      <c r="N687" s="222"/>
      <c r="O687" s="222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  <c r="Z687" s="222"/>
    </row>
    <row r="688" ht="12.75" customHeight="1">
      <c r="A688" s="222"/>
      <c r="B688" s="222"/>
      <c r="C688" s="222"/>
      <c r="D688" s="222"/>
      <c r="E688" s="222"/>
      <c r="F688" s="222"/>
      <c r="G688" s="222"/>
      <c r="H688" s="222"/>
      <c r="I688" s="222"/>
      <c r="J688" s="222"/>
      <c r="K688" s="222"/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</row>
    <row r="689" ht="12.75" customHeight="1">
      <c r="A689" s="222"/>
      <c r="B689" s="222"/>
      <c r="C689" s="222"/>
      <c r="D689" s="222"/>
      <c r="E689" s="222"/>
      <c r="F689" s="222"/>
      <c r="G689" s="222"/>
      <c r="H689" s="222"/>
      <c r="I689" s="222"/>
      <c r="J689" s="222"/>
      <c r="K689" s="222"/>
      <c r="L689" s="222"/>
      <c r="M689" s="222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</row>
    <row r="690" ht="12.75" customHeight="1">
      <c r="A690" s="222"/>
      <c r="B690" s="222"/>
      <c r="C690" s="222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</row>
    <row r="691" ht="12.75" customHeight="1">
      <c r="A691" s="222"/>
      <c r="B691" s="222"/>
      <c r="C691" s="222"/>
      <c r="D691" s="222"/>
      <c r="E691" s="222"/>
      <c r="F691" s="222"/>
      <c r="G691" s="222"/>
      <c r="H691" s="222"/>
      <c r="I691" s="222"/>
      <c r="J691" s="222"/>
      <c r="K691" s="222"/>
      <c r="L691" s="222"/>
      <c r="M691" s="222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</row>
    <row r="692" ht="12.75" customHeight="1">
      <c r="A692" s="222"/>
      <c r="B692" s="222"/>
      <c r="C692" s="222"/>
      <c r="D692" s="222"/>
      <c r="E692" s="222"/>
      <c r="F692" s="222"/>
      <c r="G692" s="222"/>
      <c r="H692" s="222"/>
      <c r="I692" s="222"/>
      <c r="J692" s="222"/>
      <c r="K692" s="222"/>
      <c r="L692" s="222"/>
      <c r="M692" s="222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</row>
    <row r="693" ht="12.75" customHeight="1">
      <c r="A693" s="222"/>
      <c r="B693" s="222"/>
      <c r="C693" s="222"/>
      <c r="D693" s="222"/>
      <c r="E693" s="222"/>
      <c r="F693" s="222"/>
      <c r="G693" s="222"/>
      <c r="H693" s="222"/>
      <c r="I693" s="222"/>
      <c r="J693" s="222"/>
      <c r="K693" s="222"/>
      <c r="L693" s="222"/>
      <c r="M693" s="222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</row>
    <row r="694" ht="12.75" customHeight="1">
      <c r="A694" s="222"/>
      <c r="B694" s="222"/>
      <c r="C694" s="222"/>
      <c r="D694" s="222"/>
      <c r="E694" s="222"/>
      <c r="F694" s="222"/>
      <c r="G694" s="222"/>
      <c r="H694" s="222"/>
      <c r="I694" s="222"/>
      <c r="J694" s="222"/>
      <c r="K694" s="222"/>
      <c r="L694" s="222"/>
      <c r="M694" s="222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</row>
    <row r="695" ht="12.75" customHeight="1">
      <c r="A695" s="222"/>
      <c r="B695" s="222"/>
      <c r="C695" s="222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</row>
    <row r="696" ht="12.75" customHeight="1">
      <c r="A696" s="222"/>
      <c r="B696" s="222"/>
      <c r="C696" s="222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O696" s="222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</row>
    <row r="697" ht="12.75" customHeight="1">
      <c r="A697" s="222"/>
      <c r="B697" s="222"/>
      <c r="C697" s="222"/>
      <c r="D697" s="222"/>
      <c r="E697" s="222"/>
      <c r="F697" s="222"/>
      <c r="G697" s="222"/>
      <c r="H697" s="222"/>
      <c r="I697" s="222"/>
      <c r="J697" s="222"/>
      <c r="K697" s="222"/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</row>
    <row r="698" ht="12.75" customHeight="1">
      <c r="A698" s="222"/>
      <c r="B698" s="222"/>
      <c r="C698" s="222"/>
      <c r="D698" s="222"/>
      <c r="E698" s="222"/>
      <c r="F698" s="222"/>
      <c r="G698" s="222"/>
      <c r="H698" s="222"/>
      <c r="I698" s="222"/>
      <c r="J698" s="222"/>
      <c r="K698" s="222"/>
      <c r="L698" s="222"/>
      <c r="M698" s="222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</row>
    <row r="699" ht="12.75" customHeight="1">
      <c r="A699" s="222"/>
      <c r="B699" s="222"/>
      <c r="C699" s="222"/>
      <c r="D699" s="222"/>
      <c r="E699" s="222"/>
      <c r="F699" s="222"/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</row>
    <row r="700" ht="12.75" customHeight="1">
      <c r="A700" s="222"/>
      <c r="B700" s="222"/>
      <c r="C700" s="222"/>
      <c r="D700" s="222"/>
      <c r="E700" s="222"/>
      <c r="F700" s="222"/>
      <c r="G700" s="222"/>
      <c r="H700" s="222"/>
      <c r="I700" s="222"/>
      <c r="J700" s="222"/>
      <c r="K700" s="222"/>
      <c r="L700" s="222"/>
      <c r="M700" s="222"/>
      <c r="N700" s="222"/>
      <c r="O700" s="222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  <c r="Z700" s="222"/>
    </row>
    <row r="701" ht="12.75" customHeight="1">
      <c r="A701" s="222"/>
      <c r="B701" s="222"/>
      <c r="C701" s="222"/>
      <c r="D701" s="222"/>
      <c r="E701" s="222"/>
      <c r="F701" s="222"/>
      <c r="G701" s="222"/>
      <c r="H701" s="222"/>
      <c r="I701" s="222"/>
      <c r="J701" s="222"/>
      <c r="K701" s="222"/>
      <c r="L701" s="222"/>
      <c r="M701" s="222"/>
      <c r="N701" s="222"/>
      <c r="O701" s="222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  <c r="Z701" s="222"/>
    </row>
    <row r="702" ht="12.75" customHeight="1">
      <c r="A702" s="222"/>
      <c r="B702" s="222"/>
      <c r="C702" s="222"/>
      <c r="D702" s="222"/>
      <c r="E702" s="222"/>
      <c r="F702" s="222"/>
      <c r="G702" s="222"/>
      <c r="H702" s="222"/>
      <c r="I702" s="222"/>
      <c r="J702" s="222"/>
      <c r="K702" s="222"/>
      <c r="L702" s="222"/>
      <c r="M702" s="222"/>
      <c r="N702" s="222"/>
      <c r="O702" s="222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  <c r="Z702" s="222"/>
    </row>
    <row r="703" ht="12.75" customHeight="1">
      <c r="A703" s="222"/>
      <c r="B703" s="222"/>
      <c r="C703" s="222"/>
      <c r="D703" s="222"/>
      <c r="E703" s="222"/>
      <c r="F703" s="222"/>
      <c r="G703" s="222"/>
      <c r="H703" s="222"/>
      <c r="I703" s="222"/>
      <c r="J703" s="222"/>
      <c r="K703" s="222"/>
      <c r="L703" s="222"/>
      <c r="M703" s="222"/>
      <c r="N703" s="222"/>
      <c r="O703" s="222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  <c r="Z703" s="222"/>
    </row>
    <row r="704" ht="12.75" customHeight="1">
      <c r="A704" s="222"/>
      <c r="B704" s="222"/>
      <c r="C704" s="222"/>
      <c r="D704" s="222"/>
      <c r="E704" s="222"/>
      <c r="F704" s="222"/>
      <c r="G704" s="222"/>
      <c r="H704" s="222"/>
      <c r="I704" s="222"/>
      <c r="J704" s="222"/>
      <c r="K704" s="222"/>
      <c r="L704" s="222"/>
      <c r="M704" s="222"/>
      <c r="N704" s="222"/>
      <c r="O704" s="222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  <c r="Z704" s="222"/>
    </row>
    <row r="705" ht="12.75" customHeight="1">
      <c r="A705" s="222"/>
      <c r="B705" s="222"/>
      <c r="C705" s="222"/>
      <c r="D705" s="222"/>
      <c r="E705" s="222"/>
      <c r="F705" s="222"/>
      <c r="G705" s="222"/>
      <c r="H705" s="222"/>
      <c r="I705" s="222"/>
      <c r="J705" s="222"/>
      <c r="K705" s="222"/>
      <c r="L705" s="222"/>
      <c r="M705" s="222"/>
      <c r="N705" s="222"/>
      <c r="O705" s="222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  <c r="Z705" s="222"/>
    </row>
    <row r="706" ht="12.75" customHeight="1">
      <c r="A706" s="222"/>
      <c r="B706" s="222"/>
      <c r="C706" s="222"/>
      <c r="D706" s="222"/>
      <c r="E706" s="222"/>
      <c r="F706" s="222"/>
      <c r="G706" s="222"/>
      <c r="H706" s="222"/>
      <c r="I706" s="222"/>
      <c r="J706" s="222"/>
      <c r="K706" s="222"/>
      <c r="L706" s="222"/>
      <c r="M706" s="222"/>
      <c r="N706" s="222"/>
      <c r="O706" s="222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</row>
    <row r="707" ht="12.75" customHeight="1">
      <c r="A707" s="222"/>
      <c r="B707" s="222"/>
      <c r="C707" s="222"/>
      <c r="D707" s="222"/>
      <c r="E707" s="222"/>
      <c r="F707" s="222"/>
      <c r="G707" s="222"/>
      <c r="H707" s="222"/>
      <c r="I707" s="222"/>
      <c r="J707" s="222"/>
      <c r="K707" s="222"/>
      <c r="L707" s="222"/>
      <c r="M707" s="222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</row>
    <row r="708" ht="12.75" customHeight="1">
      <c r="A708" s="222"/>
      <c r="B708" s="222"/>
      <c r="C708" s="222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</row>
    <row r="709" ht="12.75" customHeight="1">
      <c r="A709" s="222"/>
      <c r="B709" s="222"/>
      <c r="C709" s="222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O709" s="222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</row>
    <row r="710" ht="12.75" customHeight="1">
      <c r="A710" s="222"/>
      <c r="B710" s="222"/>
      <c r="C710" s="222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</row>
    <row r="711" ht="12.75" customHeight="1">
      <c r="A711" s="222"/>
      <c r="B711" s="222"/>
      <c r="C711" s="222"/>
      <c r="D711" s="222"/>
      <c r="E711" s="222"/>
      <c r="F711" s="222"/>
      <c r="G711" s="222"/>
      <c r="H711" s="222"/>
      <c r="I711" s="222"/>
      <c r="J711" s="222"/>
      <c r="K711" s="222"/>
      <c r="L711" s="222"/>
      <c r="M711" s="222"/>
      <c r="N711" s="222"/>
      <c r="O711" s="222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  <c r="Z711" s="222"/>
    </row>
    <row r="712" ht="12.75" customHeight="1">
      <c r="A712" s="222"/>
      <c r="B712" s="222"/>
      <c r="C712" s="222"/>
      <c r="D712" s="222"/>
      <c r="E712" s="222"/>
      <c r="F712" s="222"/>
      <c r="G712" s="222"/>
      <c r="H712" s="222"/>
      <c r="I712" s="222"/>
      <c r="J712" s="222"/>
      <c r="K712" s="222"/>
      <c r="L712" s="222"/>
      <c r="M712" s="222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  <c r="Z712" s="222"/>
    </row>
    <row r="713" ht="12.75" customHeight="1">
      <c r="A713" s="222"/>
      <c r="B713" s="222"/>
      <c r="C713" s="222"/>
      <c r="D713" s="222"/>
      <c r="E713" s="222"/>
      <c r="F713" s="222"/>
      <c r="G713" s="222"/>
      <c r="H713" s="222"/>
      <c r="I713" s="222"/>
      <c r="J713" s="222"/>
      <c r="K713" s="222"/>
      <c r="L713" s="222"/>
      <c r="M713" s="222"/>
      <c r="N713" s="222"/>
      <c r="O713" s="222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  <c r="Z713" s="222"/>
    </row>
    <row r="714" ht="12.75" customHeight="1">
      <c r="A714" s="222"/>
      <c r="B714" s="222"/>
      <c r="C714" s="222"/>
      <c r="D714" s="222"/>
      <c r="E714" s="222"/>
      <c r="F714" s="222"/>
      <c r="G714" s="222"/>
      <c r="H714" s="222"/>
      <c r="I714" s="222"/>
      <c r="J714" s="222"/>
      <c r="K714" s="222"/>
      <c r="L714" s="222"/>
      <c r="M714" s="222"/>
      <c r="N714" s="222"/>
      <c r="O714" s="222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  <c r="Z714" s="222"/>
    </row>
    <row r="715" ht="12.75" customHeight="1">
      <c r="A715" s="222"/>
      <c r="B715" s="222"/>
      <c r="C715" s="222"/>
      <c r="D715" s="222"/>
      <c r="E715" s="222"/>
      <c r="F715" s="222"/>
      <c r="G715" s="222"/>
      <c r="H715" s="222"/>
      <c r="I715" s="222"/>
      <c r="J715" s="222"/>
      <c r="K715" s="222"/>
      <c r="L715" s="222"/>
      <c r="M715" s="222"/>
      <c r="N715" s="222"/>
      <c r="O715" s="222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  <c r="Z715" s="222"/>
    </row>
    <row r="716" ht="12.75" customHeight="1">
      <c r="A716" s="222"/>
      <c r="B716" s="222"/>
      <c r="C716" s="222"/>
      <c r="D716" s="222"/>
      <c r="E716" s="222"/>
      <c r="F716" s="222"/>
      <c r="G716" s="222"/>
      <c r="H716" s="222"/>
      <c r="I716" s="222"/>
      <c r="J716" s="222"/>
      <c r="K716" s="222"/>
      <c r="L716" s="222"/>
      <c r="M716" s="222"/>
      <c r="N716" s="222"/>
      <c r="O716" s="222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  <c r="Z716" s="222"/>
    </row>
    <row r="717" ht="12.75" customHeight="1">
      <c r="A717" s="222"/>
      <c r="B717" s="222"/>
      <c r="C717" s="222"/>
      <c r="D717" s="222"/>
      <c r="E717" s="222"/>
      <c r="F717" s="222"/>
      <c r="G717" s="222"/>
      <c r="H717" s="222"/>
      <c r="I717" s="222"/>
      <c r="J717" s="222"/>
      <c r="K717" s="222"/>
      <c r="L717" s="222"/>
      <c r="M717" s="222"/>
      <c r="N717" s="222"/>
      <c r="O717" s="222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  <c r="Z717" s="222"/>
    </row>
    <row r="718" ht="12.75" customHeight="1">
      <c r="A718" s="222"/>
      <c r="B718" s="222"/>
      <c r="C718" s="222"/>
      <c r="D718" s="222"/>
      <c r="E718" s="222"/>
      <c r="F718" s="222"/>
      <c r="G718" s="222"/>
      <c r="H718" s="222"/>
      <c r="I718" s="222"/>
      <c r="J718" s="222"/>
      <c r="K718" s="222"/>
      <c r="L718" s="222"/>
      <c r="M718" s="222"/>
      <c r="N718" s="222"/>
      <c r="O718" s="222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  <c r="Z718" s="222"/>
    </row>
    <row r="719" ht="12.75" customHeight="1">
      <c r="A719" s="222"/>
      <c r="B719" s="222"/>
      <c r="C719" s="222"/>
      <c r="D719" s="222"/>
      <c r="E719" s="222"/>
      <c r="F719" s="222"/>
      <c r="G719" s="222"/>
      <c r="H719" s="222"/>
      <c r="I719" s="222"/>
      <c r="J719" s="222"/>
      <c r="K719" s="222"/>
      <c r="L719" s="222"/>
      <c r="M719" s="222"/>
      <c r="N719" s="222"/>
      <c r="O719" s="222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  <c r="Z719" s="222"/>
    </row>
    <row r="720" ht="12.75" customHeight="1">
      <c r="A720" s="222"/>
      <c r="B720" s="222"/>
      <c r="C720" s="222"/>
      <c r="D720" s="222"/>
      <c r="E720" s="222"/>
      <c r="F720" s="222"/>
      <c r="G720" s="222"/>
      <c r="H720" s="222"/>
      <c r="I720" s="222"/>
      <c r="J720" s="222"/>
      <c r="K720" s="222"/>
      <c r="L720" s="222"/>
      <c r="M720" s="222"/>
      <c r="N720" s="222"/>
      <c r="O720" s="222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  <c r="Z720" s="222"/>
    </row>
    <row r="721" ht="12.75" customHeight="1">
      <c r="A721" s="222"/>
      <c r="B721" s="222"/>
      <c r="C721" s="222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</row>
    <row r="722" ht="12.75" customHeight="1">
      <c r="A722" s="222"/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O722" s="222"/>
      <c r="P722" s="222"/>
      <c r="Q722" s="222"/>
      <c r="R722" s="222"/>
      <c r="S722" s="222"/>
      <c r="T722" s="222"/>
      <c r="U722" s="222"/>
      <c r="V722" s="222"/>
      <c r="W722" s="222"/>
      <c r="X722" s="222"/>
      <c r="Y722" s="222"/>
      <c r="Z722" s="222"/>
    </row>
    <row r="723" ht="12.75" customHeight="1">
      <c r="A723" s="222"/>
      <c r="B723" s="222"/>
      <c r="C723" s="222"/>
      <c r="D723" s="222"/>
      <c r="E723" s="222"/>
      <c r="F723" s="222"/>
      <c r="G723" s="222"/>
      <c r="H723" s="222"/>
      <c r="I723" s="222"/>
      <c r="J723" s="222"/>
      <c r="K723" s="222"/>
      <c r="L723" s="222"/>
      <c r="M723" s="222"/>
      <c r="N723" s="222"/>
      <c r="O723" s="222"/>
      <c r="P723" s="222"/>
      <c r="Q723" s="222"/>
      <c r="R723" s="222"/>
      <c r="S723" s="222"/>
      <c r="T723" s="222"/>
      <c r="U723" s="222"/>
      <c r="V723" s="222"/>
      <c r="W723" s="222"/>
      <c r="X723" s="222"/>
      <c r="Y723" s="222"/>
      <c r="Z723" s="222"/>
    </row>
    <row r="724" ht="12.75" customHeight="1">
      <c r="A724" s="222"/>
      <c r="B724" s="222"/>
      <c r="C724" s="222"/>
      <c r="D724" s="222"/>
      <c r="E724" s="222"/>
      <c r="F724" s="222"/>
      <c r="G724" s="222"/>
      <c r="H724" s="222"/>
      <c r="I724" s="222"/>
      <c r="J724" s="222"/>
      <c r="K724" s="222"/>
      <c r="L724" s="222"/>
      <c r="M724" s="222"/>
      <c r="N724" s="222"/>
      <c r="O724" s="222"/>
      <c r="P724" s="222"/>
      <c r="Q724" s="222"/>
      <c r="R724" s="222"/>
      <c r="S724" s="222"/>
      <c r="T724" s="222"/>
      <c r="U724" s="222"/>
      <c r="V724" s="222"/>
      <c r="W724" s="222"/>
      <c r="X724" s="222"/>
      <c r="Y724" s="222"/>
      <c r="Z724" s="222"/>
    </row>
    <row r="725" ht="12.75" customHeight="1">
      <c r="A725" s="222"/>
      <c r="B725" s="222"/>
      <c r="C725" s="222"/>
      <c r="D725" s="222"/>
      <c r="E725" s="222"/>
      <c r="F725" s="222"/>
      <c r="G725" s="222"/>
      <c r="H725" s="222"/>
      <c r="I725" s="222"/>
      <c r="J725" s="222"/>
      <c r="K725" s="222"/>
      <c r="L725" s="222"/>
      <c r="M725" s="222"/>
      <c r="N725" s="222"/>
      <c r="O725" s="222"/>
      <c r="P725" s="222"/>
      <c r="Q725" s="222"/>
      <c r="R725" s="222"/>
      <c r="S725" s="222"/>
      <c r="T725" s="222"/>
      <c r="U725" s="222"/>
      <c r="V725" s="222"/>
      <c r="W725" s="222"/>
      <c r="X725" s="222"/>
      <c r="Y725" s="222"/>
      <c r="Z725" s="222"/>
    </row>
    <row r="726" ht="12.75" customHeight="1">
      <c r="A726" s="222"/>
      <c r="B726" s="222"/>
      <c r="C726" s="222"/>
      <c r="D726" s="222"/>
      <c r="E726" s="222"/>
      <c r="F726" s="222"/>
      <c r="G726" s="222"/>
      <c r="H726" s="222"/>
      <c r="I726" s="222"/>
      <c r="J726" s="222"/>
      <c r="K726" s="222"/>
      <c r="L726" s="222"/>
      <c r="M726" s="222"/>
      <c r="N726" s="222"/>
      <c r="O726" s="222"/>
      <c r="P726" s="222"/>
      <c r="Q726" s="222"/>
      <c r="R726" s="222"/>
      <c r="S726" s="222"/>
      <c r="T726" s="222"/>
      <c r="U726" s="222"/>
      <c r="V726" s="222"/>
      <c r="W726" s="222"/>
      <c r="X726" s="222"/>
      <c r="Y726" s="222"/>
      <c r="Z726" s="222"/>
    </row>
    <row r="727" ht="12.75" customHeight="1">
      <c r="A727" s="222"/>
      <c r="B727" s="222"/>
      <c r="C727" s="222"/>
      <c r="D727" s="222"/>
      <c r="E727" s="222"/>
      <c r="F727" s="222"/>
      <c r="G727" s="222"/>
      <c r="H727" s="222"/>
      <c r="I727" s="222"/>
      <c r="J727" s="222"/>
      <c r="K727" s="222"/>
      <c r="L727" s="222"/>
      <c r="M727" s="222"/>
      <c r="N727" s="222"/>
      <c r="O727" s="222"/>
      <c r="P727" s="222"/>
      <c r="Q727" s="222"/>
      <c r="R727" s="222"/>
      <c r="S727" s="222"/>
      <c r="T727" s="222"/>
      <c r="U727" s="222"/>
      <c r="V727" s="222"/>
      <c r="W727" s="222"/>
      <c r="X727" s="222"/>
      <c r="Y727" s="222"/>
      <c r="Z727" s="222"/>
    </row>
    <row r="728" ht="12.75" customHeight="1">
      <c r="A728" s="222"/>
      <c r="B728" s="222"/>
      <c r="C728" s="222"/>
      <c r="D728" s="222"/>
      <c r="E728" s="222"/>
      <c r="F728" s="222"/>
      <c r="G728" s="222"/>
      <c r="H728" s="222"/>
      <c r="I728" s="222"/>
      <c r="J728" s="222"/>
      <c r="K728" s="222"/>
      <c r="L728" s="222"/>
      <c r="M728" s="222"/>
      <c r="N728" s="222"/>
      <c r="O728" s="222"/>
      <c r="P728" s="222"/>
      <c r="Q728" s="222"/>
      <c r="R728" s="222"/>
      <c r="S728" s="222"/>
      <c r="T728" s="222"/>
      <c r="U728" s="222"/>
      <c r="V728" s="222"/>
      <c r="W728" s="222"/>
      <c r="X728" s="222"/>
      <c r="Y728" s="222"/>
      <c r="Z728" s="222"/>
    </row>
    <row r="729" ht="12.75" customHeight="1">
      <c r="A729" s="222"/>
      <c r="B729" s="222"/>
      <c r="C729" s="222"/>
      <c r="D729" s="222"/>
      <c r="E729" s="222"/>
      <c r="F729" s="222"/>
      <c r="G729" s="222"/>
      <c r="H729" s="222"/>
      <c r="I729" s="222"/>
      <c r="J729" s="222"/>
      <c r="K729" s="222"/>
      <c r="L729" s="222"/>
      <c r="M729" s="222"/>
      <c r="N729" s="222"/>
      <c r="O729" s="222"/>
      <c r="P729" s="222"/>
      <c r="Q729" s="222"/>
      <c r="R729" s="222"/>
      <c r="S729" s="222"/>
      <c r="T729" s="222"/>
      <c r="U729" s="222"/>
      <c r="V729" s="222"/>
      <c r="W729" s="222"/>
      <c r="X729" s="222"/>
      <c r="Y729" s="222"/>
      <c r="Z729" s="222"/>
    </row>
    <row r="730" ht="12.75" customHeight="1">
      <c r="A730" s="222"/>
      <c r="B730" s="222"/>
      <c r="C730" s="222"/>
      <c r="D730" s="222"/>
      <c r="E730" s="222"/>
      <c r="F730" s="222"/>
      <c r="G730" s="222"/>
      <c r="H730" s="222"/>
      <c r="I730" s="222"/>
      <c r="J730" s="222"/>
      <c r="K730" s="222"/>
      <c r="L730" s="222"/>
      <c r="M730" s="222"/>
      <c r="N730" s="222"/>
      <c r="O730" s="222"/>
      <c r="P730" s="222"/>
      <c r="Q730" s="222"/>
      <c r="R730" s="222"/>
      <c r="S730" s="222"/>
      <c r="T730" s="222"/>
      <c r="U730" s="222"/>
      <c r="V730" s="222"/>
      <c r="W730" s="222"/>
      <c r="X730" s="222"/>
      <c r="Y730" s="222"/>
      <c r="Z730" s="222"/>
    </row>
    <row r="731" ht="12.75" customHeight="1">
      <c r="A731" s="222"/>
      <c r="B731" s="222"/>
      <c r="C731" s="222"/>
      <c r="D731" s="222"/>
      <c r="E731" s="222"/>
      <c r="F731" s="222"/>
      <c r="G731" s="222"/>
      <c r="H731" s="222"/>
      <c r="I731" s="222"/>
      <c r="J731" s="222"/>
      <c r="K731" s="222"/>
      <c r="L731" s="222"/>
      <c r="M731" s="222"/>
      <c r="N731" s="222"/>
      <c r="O731" s="222"/>
      <c r="P731" s="222"/>
      <c r="Q731" s="222"/>
      <c r="R731" s="222"/>
      <c r="S731" s="222"/>
      <c r="T731" s="222"/>
      <c r="U731" s="222"/>
      <c r="V731" s="222"/>
      <c r="W731" s="222"/>
      <c r="X731" s="222"/>
      <c r="Y731" s="222"/>
      <c r="Z731" s="222"/>
    </row>
    <row r="732" ht="12.75" customHeight="1">
      <c r="A732" s="222"/>
      <c r="B732" s="222"/>
      <c r="C732" s="222"/>
      <c r="D732" s="222"/>
      <c r="E732" s="222"/>
      <c r="F732" s="222"/>
      <c r="G732" s="222"/>
      <c r="H732" s="222"/>
      <c r="I732" s="222"/>
      <c r="J732" s="222"/>
      <c r="K732" s="222"/>
      <c r="L732" s="222"/>
      <c r="M732" s="222"/>
      <c r="N732" s="222"/>
      <c r="O732" s="222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  <c r="Z732" s="222"/>
    </row>
    <row r="733" ht="12.75" customHeight="1">
      <c r="A733" s="222"/>
      <c r="B733" s="222"/>
      <c r="C733" s="222"/>
      <c r="D733" s="222"/>
      <c r="E733" s="222"/>
      <c r="F733" s="222"/>
      <c r="G733" s="222"/>
      <c r="H733" s="222"/>
      <c r="I733" s="222"/>
      <c r="J733" s="222"/>
      <c r="K733" s="222"/>
      <c r="L733" s="222"/>
      <c r="M733" s="222"/>
      <c r="N733" s="222"/>
      <c r="O733" s="222"/>
      <c r="P733" s="222"/>
      <c r="Q733" s="222"/>
      <c r="R733" s="222"/>
      <c r="S733" s="222"/>
      <c r="T733" s="222"/>
      <c r="U733" s="222"/>
      <c r="V733" s="222"/>
      <c r="W733" s="222"/>
      <c r="X733" s="222"/>
      <c r="Y733" s="222"/>
      <c r="Z733" s="222"/>
    </row>
    <row r="734" ht="12.75" customHeight="1">
      <c r="A734" s="222"/>
      <c r="B734" s="222"/>
      <c r="C734" s="222"/>
      <c r="D734" s="222"/>
      <c r="E734" s="222"/>
      <c r="F734" s="222"/>
      <c r="G734" s="222"/>
      <c r="H734" s="222"/>
      <c r="I734" s="222"/>
      <c r="J734" s="222"/>
      <c r="K734" s="222"/>
      <c r="L734" s="222"/>
      <c r="M734" s="222"/>
      <c r="N734" s="222"/>
      <c r="O734" s="222"/>
      <c r="P734" s="222"/>
      <c r="Q734" s="222"/>
      <c r="R734" s="222"/>
      <c r="S734" s="222"/>
      <c r="T734" s="222"/>
      <c r="U734" s="222"/>
      <c r="V734" s="222"/>
      <c r="W734" s="222"/>
      <c r="X734" s="222"/>
      <c r="Y734" s="222"/>
      <c r="Z734" s="222"/>
    </row>
    <row r="735" ht="12.75" customHeight="1">
      <c r="A735" s="222"/>
      <c r="B735" s="222"/>
      <c r="C735" s="222"/>
      <c r="D735" s="222"/>
      <c r="E735" s="222"/>
      <c r="F735" s="222"/>
      <c r="G735" s="222"/>
      <c r="H735" s="222"/>
      <c r="I735" s="222"/>
      <c r="J735" s="222"/>
      <c r="K735" s="222"/>
      <c r="L735" s="222"/>
      <c r="M735" s="222"/>
      <c r="N735" s="222"/>
      <c r="O735" s="222"/>
      <c r="P735" s="222"/>
      <c r="Q735" s="222"/>
      <c r="R735" s="222"/>
      <c r="S735" s="222"/>
      <c r="T735" s="222"/>
      <c r="U735" s="222"/>
      <c r="V735" s="222"/>
      <c r="W735" s="222"/>
      <c r="X735" s="222"/>
      <c r="Y735" s="222"/>
      <c r="Z735" s="222"/>
    </row>
    <row r="736" ht="12.75" customHeight="1">
      <c r="A736" s="222"/>
      <c r="B736" s="222"/>
      <c r="C736" s="222"/>
      <c r="D736" s="222"/>
      <c r="E736" s="222"/>
      <c r="F736" s="222"/>
      <c r="G736" s="222"/>
      <c r="H736" s="222"/>
      <c r="I736" s="222"/>
      <c r="J736" s="222"/>
      <c r="K736" s="222"/>
      <c r="L736" s="222"/>
      <c r="M736" s="222"/>
      <c r="N736" s="222"/>
      <c r="O736" s="222"/>
      <c r="P736" s="222"/>
      <c r="Q736" s="222"/>
      <c r="R736" s="222"/>
      <c r="S736" s="222"/>
      <c r="T736" s="222"/>
      <c r="U736" s="222"/>
      <c r="V736" s="222"/>
      <c r="W736" s="222"/>
      <c r="X736" s="222"/>
      <c r="Y736" s="222"/>
      <c r="Z736" s="222"/>
    </row>
    <row r="737" ht="12.75" customHeight="1">
      <c r="A737" s="222"/>
      <c r="B737" s="222"/>
      <c r="C737" s="222"/>
      <c r="D737" s="222"/>
      <c r="E737" s="222"/>
      <c r="F737" s="222"/>
      <c r="G737" s="222"/>
      <c r="H737" s="222"/>
      <c r="I737" s="222"/>
      <c r="J737" s="222"/>
      <c r="K737" s="222"/>
      <c r="L737" s="222"/>
      <c r="M737" s="222"/>
      <c r="N737" s="222"/>
      <c r="O737" s="222"/>
      <c r="P737" s="222"/>
      <c r="Q737" s="222"/>
      <c r="R737" s="222"/>
      <c r="S737" s="222"/>
      <c r="T737" s="222"/>
      <c r="U737" s="222"/>
      <c r="V737" s="222"/>
      <c r="W737" s="222"/>
      <c r="X737" s="222"/>
      <c r="Y737" s="222"/>
      <c r="Z737" s="222"/>
    </row>
    <row r="738" ht="12.75" customHeight="1">
      <c r="A738" s="222"/>
      <c r="B738" s="222"/>
      <c r="C738" s="222"/>
      <c r="D738" s="222"/>
      <c r="E738" s="222"/>
      <c r="F738" s="222"/>
      <c r="G738" s="222"/>
      <c r="H738" s="222"/>
      <c r="I738" s="222"/>
      <c r="J738" s="222"/>
      <c r="K738" s="222"/>
      <c r="L738" s="222"/>
      <c r="M738" s="222"/>
      <c r="N738" s="222"/>
      <c r="O738" s="222"/>
      <c r="P738" s="222"/>
      <c r="Q738" s="222"/>
      <c r="R738" s="222"/>
      <c r="S738" s="222"/>
      <c r="T738" s="222"/>
      <c r="U738" s="222"/>
      <c r="V738" s="222"/>
      <c r="W738" s="222"/>
      <c r="X738" s="222"/>
      <c r="Y738" s="222"/>
      <c r="Z738" s="222"/>
    </row>
    <row r="739" ht="12.75" customHeight="1">
      <c r="A739" s="222"/>
      <c r="B739" s="222"/>
      <c r="C739" s="222"/>
      <c r="D739" s="222"/>
      <c r="E739" s="222"/>
      <c r="F739" s="222"/>
      <c r="G739" s="222"/>
      <c r="H739" s="222"/>
      <c r="I739" s="222"/>
      <c r="J739" s="222"/>
      <c r="K739" s="222"/>
      <c r="L739" s="222"/>
      <c r="M739" s="222"/>
      <c r="N739" s="222"/>
      <c r="O739" s="222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  <c r="Z739" s="222"/>
    </row>
    <row r="740" ht="12.75" customHeight="1">
      <c r="A740" s="222"/>
      <c r="B740" s="222"/>
      <c r="C740" s="222"/>
      <c r="D740" s="222"/>
      <c r="E740" s="222"/>
      <c r="F740" s="222"/>
      <c r="G740" s="222"/>
      <c r="H740" s="222"/>
      <c r="I740" s="222"/>
      <c r="J740" s="222"/>
      <c r="K740" s="222"/>
      <c r="L740" s="222"/>
      <c r="M740" s="222"/>
      <c r="N740" s="222"/>
      <c r="O740" s="222"/>
      <c r="P740" s="222"/>
      <c r="Q740" s="222"/>
      <c r="R740" s="222"/>
      <c r="S740" s="222"/>
      <c r="T740" s="222"/>
      <c r="U740" s="222"/>
      <c r="V740" s="222"/>
      <c r="W740" s="222"/>
      <c r="X740" s="222"/>
      <c r="Y740" s="222"/>
      <c r="Z740" s="222"/>
    </row>
    <row r="741" ht="12.75" customHeight="1">
      <c r="A741" s="222"/>
      <c r="B741" s="222"/>
      <c r="C741" s="222"/>
      <c r="D741" s="222"/>
      <c r="E741" s="222"/>
      <c r="F741" s="222"/>
      <c r="G741" s="222"/>
      <c r="H741" s="222"/>
      <c r="I741" s="222"/>
      <c r="J741" s="222"/>
      <c r="K741" s="222"/>
      <c r="L741" s="222"/>
      <c r="M741" s="222"/>
      <c r="N741" s="222"/>
      <c r="O741" s="222"/>
      <c r="P741" s="222"/>
      <c r="Q741" s="222"/>
      <c r="R741" s="222"/>
      <c r="S741" s="222"/>
      <c r="T741" s="222"/>
      <c r="U741" s="222"/>
      <c r="V741" s="222"/>
      <c r="W741" s="222"/>
      <c r="X741" s="222"/>
      <c r="Y741" s="222"/>
      <c r="Z741" s="222"/>
    </row>
    <row r="742" ht="12.75" customHeight="1">
      <c r="A742" s="222"/>
      <c r="B742" s="222"/>
      <c r="C742" s="222"/>
      <c r="D742" s="222"/>
      <c r="E742" s="222"/>
      <c r="F742" s="222"/>
      <c r="G742" s="222"/>
      <c r="H742" s="222"/>
      <c r="I742" s="222"/>
      <c r="J742" s="222"/>
      <c r="K742" s="222"/>
      <c r="L742" s="222"/>
      <c r="M742" s="222"/>
      <c r="N742" s="222"/>
      <c r="O742" s="222"/>
      <c r="P742" s="222"/>
      <c r="Q742" s="222"/>
      <c r="R742" s="222"/>
      <c r="S742" s="222"/>
      <c r="T742" s="222"/>
      <c r="U742" s="222"/>
      <c r="V742" s="222"/>
      <c r="W742" s="222"/>
      <c r="X742" s="222"/>
      <c r="Y742" s="222"/>
      <c r="Z742" s="222"/>
    </row>
    <row r="743" ht="12.75" customHeight="1">
      <c r="A743" s="222"/>
      <c r="B743" s="222"/>
      <c r="C743" s="222"/>
      <c r="D743" s="222"/>
      <c r="E743" s="222"/>
      <c r="F743" s="222"/>
      <c r="G743" s="222"/>
      <c r="H743" s="222"/>
      <c r="I743" s="222"/>
      <c r="J743" s="222"/>
      <c r="K743" s="222"/>
      <c r="L743" s="222"/>
      <c r="M743" s="222"/>
      <c r="N743" s="222"/>
      <c r="O743" s="222"/>
      <c r="P743" s="222"/>
      <c r="Q743" s="222"/>
      <c r="R743" s="222"/>
      <c r="S743" s="222"/>
      <c r="T743" s="222"/>
      <c r="U743" s="222"/>
      <c r="V743" s="222"/>
      <c r="W743" s="222"/>
      <c r="X743" s="222"/>
      <c r="Y743" s="222"/>
      <c r="Z743" s="222"/>
    </row>
    <row r="744" ht="12.75" customHeight="1">
      <c r="A744" s="222"/>
      <c r="B744" s="222"/>
      <c r="C744" s="222"/>
      <c r="D744" s="222"/>
      <c r="E744" s="222"/>
      <c r="F744" s="222"/>
      <c r="G744" s="222"/>
      <c r="H744" s="222"/>
      <c r="I744" s="222"/>
      <c r="J744" s="222"/>
      <c r="K744" s="222"/>
      <c r="L744" s="222"/>
      <c r="M744" s="222"/>
      <c r="N744" s="222"/>
      <c r="O744" s="222"/>
      <c r="P744" s="222"/>
      <c r="Q744" s="222"/>
      <c r="R744" s="222"/>
      <c r="S744" s="222"/>
      <c r="T744" s="222"/>
      <c r="U744" s="222"/>
      <c r="V744" s="222"/>
      <c r="W744" s="222"/>
      <c r="X744" s="222"/>
      <c r="Y744" s="222"/>
      <c r="Z744" s="222"/>
    </row>
    <row r="745" ht="12.75" customHeight="1">
      <c r="A745" s="222"/>
      <c r="B745" s="222"/>
      <c r="C745" s="222"/>
      <c r="D745" s="222"/>
      <c r="E745" s="222"/>
      <c r="F745" s="222"/>
      <c r="G745" s="222"/>
      <c r="H745" s="222"/>
      <c r="I745" s="222"/>
      <c r="J745" s="222"/>
      <c r="K745" s="222"/>
      <c r="L745" s="222"/>
      <c r="M745" s="222"/>
      <c r="N745" s="222"/>
      <c r="O745" s="222"/>
      <c r="P745" s="222"/>
      <c r="Q745" s="222"/>
      <c r="R745" s="222"/>
      <c r="S745" s="222"/>
      <c r="T745" s="222"/>
      <c r="U745" s="222"/>
      <c r="V745" s="222"/>
      <c r="W745" s="222"/>
      <c r="X745" s="222"/>
      <c r="Y745" s="222"/>
      <c r="Z745" s="222"/>
    </row>
    <row r="746" ht="12.75" customHeight="1">
      <c r="A746" s="222"/>
      <c r="B746" s="222"/>
      <c r="C746" s="222"/>
      <c r="D746" s="222"/>
      <c r="E746" s="222"/>
      <c r="F746" s="222"/>
      <c r="G746" s="222"/>
      <c r="H746" s="222"/>
      <c r="I746" s="222"/>
      <c r="J746" s="222"/>
      <c r="K746" s="222"/>
      <c r="L746" s="222"/>
      <c r="M746" s="222"/>
      <c r="N746" s="222"/>
      <c r="O746" s="222"/>
      <c r="P746" s="222"/>
      <c r="Q746" s="222"/>
      <c r="R746" s="222"/>
      <c r="S746" s="222"/>
      <c r="T746" s="222"/>
      <c r="U746" s="222"/>
      <c r="V746" s="222"/>
      <c r="W746" s="222"/>
      <c r="X746" s="222"/>
      <c r="Y746" s="222"/>
      <c r="Z746" s="222"/>
    </row>
    <row r="747" ht="12.75" customHeight="1">
      <c r="A747" s="222"/>
      <c r="B747" s="222"/>
      <c r="C747" s="222"/>
      <c r="D747" s="222"/>
      <c r="E747" s="222"/>
      <c r="F747" s="222"/>
      <c r="G747" s="222"/>
      <c r="H747" s="222"/>
      <c r="I747" s="222"/>
      <c r="J747" s="222"/>
      <c r="K747" s="222"/>
      <c r="L747" s="222"/>
      <c r="M747" s="222"/>
      <c r="N747" s="222"/>
      <c r="O747" s="222"/>
      <c r="P747" s="222"/>
      <c r="Q747" s="222"/>
      <c r="R747" s="222"/>
      <c r="S747" s="222"/>
      <c r="T747" s="222"/>
      <c r="U747" s="222"/>
      <c r="V747" s="222"/>
      <c r="W747" s="222"/>
      <c r="X747" s="222"/>
      <c r="Y747" s="222"/>
      <c r="Z747" s="222"/>
    </row>
    <row r="748" ht="12.75" customHeight="1">
      <c r="A748" s="222"/>
      <c r="B748" s="222"/>
      <c r="C748" s="222"/>
      <c r="D748" s="222"/>
      <c r="E748" s="222"/>
      <c r="F748" s="222"/>
      <c r="G748" s="222"/>
      <c r="H748" s="222"/>
      <c r="I748" s="222"/>
      <c r="J748" s="222"/>
      <c r="K748" s="222"/>
      <c r="L748" s="222"/>
      <c r="M748" s="222"/>
      <c r="N748" s="222"/>
      <c r="O748" s="222"/>
      <c r="P748" s="222"/>
      <c r="Q748" s="222"/>
      <c r="R748" s="222"/>
      <c r="S748" s="222"/>
      <c r="T748" s="222"/>
      <c r="U748" s="222"/>
      <c r="V748" s="222"/>
      <c r="W748" s="222"/>
      <c r="X748" s="222"/>
      <c r="Y748" s="222"/>
      <c r="Z748" s="222"/>
    </row>
    <row r="749" ht="12.75" customHeight="1">
      <c r="A749" s="222"/>
      <c r="B749" s="222"/>
      <c r="C749" s="222"/>
      <c r="D749" s="222"/>
      <c r="E749" s="222"/>
      <c r="F749" s="222"/>
      <c r="G749" s="222"/>
      <c r="H749" s="222"/>
      <c r="I749" s="222"/>
      <c r="J749" s="222"/>
      <c r="K749" s="222"/>
      <c r="L749" s="222"/>
      <c r="M749" s="222"/>
      <c r="N749" s="222"/>
      <c r="O749" s="222"/>
      <c r="P749" s="222"/>
      <c r="Q749" s="222"/>
      <c r="R749" s="222"/>
      <c r="S749" s="222"/>
      <c r="T749" s="222"/>
      <c r="U749" s="222"/>
      <c r="V749" s="222"/>
      <c r="W749" s="222"/>
      <c r="X749" s="222"/>
      <c r="Y749" s="222"/>
      <c r="Z749" s="222"/>
    </row>
    <row r="750" ht="12.75" customHeight="1">
      <c r="A750" s="222"/>
      <c r="B750" s="222"/>
      <c r="C750" s="222"/>
      <c r="D750" s="222"/>
      <c r="E750" s="222"/>
      <c r="F750" s="222"/>
      <c r="G750" s="222"/>
      <c r="H750" s="222"/>
      <c r="I750" s="222"/>
      <c r="J750" s="222"/>
      <c r="K750" s="222"/>
      <c r="L750" s="222"/>
      <c r="M750" s="222"/>
      <c r="N750" s="222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22"/>
      <c r="Z750" s="222"/>
    </row>
    <row r="751" ht="12.75" customHeight="1">
      <c r="A751" s="222"/>
      <c r="B751" s="222"/>
      <c r="C751" s="222"/>
      <c r="D751" s="222"/>
      <c r="E751" s="222"/>
      <c r="F751" s="222"/>
      <c r="G751" s="222"/>
      <c r="H751" s="222"/>
      <c r="I751" s="222"/>
      <c r="J751" s="222"/>
      <c r="K751" s="222"/>
      <c r="L751" s="222"/>
      <c r="M751" s="222"/>
      <c r="N751" s="222"/>
      <c r="O751" s="222"/>
      <c r="P751" s="222"/>
      <c r="Q751" s="222"/>
      <c r="R751" s="222"/>
      <c r="S751" s="222"/>
      <c r="T751" s="222"/>
      <c r="U751" s="222"/>
      <c r="V751" s="222"/>
      <c r="W751" s="222"/>
      <c r="X751" s="222"/>
      <c r="Y751" s="222"/>
      <c r="Z751" s="222"/>
    </row>
    <row r="752" ht="12.75" customHeight="1">
      <c r="A752" s="222"/>
      <c r="B752" s="222"/>
      <c r="C752" s="222"/>
      <c r="D752" s="222"/>
      <c r="E752" s="222"/>
      <c r="F752" s="222"/>
      <c r="G752" s="222"/>
      <c r="H752" s="222"/>
      <c r="I752" s="222"/>
      <c r="J752" s="222"/>
      <c r="K752" s="222"/>
      <c r="L752" s="222"/>
      <c r="M752" s="222"/>
      <c r="N752" s="222"/>
      <c r="O752" s="222"/>
      <c r="P752" s="222"/>
      <c r="Q752" s="222"/>
      <c r="R752" s="222"/>
      <c r="S752" s="222"/>
      <c r="T752" s="222"/>
      <c r="U752" s="222"/>
      <c r="V752" s="222"/>
      <c r="W752" s="222"/>
      <c r="X752" s="222"/>
      <c r="Y752" s="222"/>
      <c r="Z752" s="222"/>
    </row>
    <row r="753" ht="12.75" customHeight="1">
      <c r="A753" s="222"/>
      <c r="B753" s="222"/>
      <c r="C753" s="222"/>
      <c r="D753" s="222"/>
      <c r="E753" s="222"/>
      <c r="F753" s="222"/>
      <c r="G753" s="222"/>
      <c r="H753" s="222"/>
      <c r="I753" s="222"/>
      <c r="J753" s="222"/>
      <c r="K753" s="222"/>
      <c r="L753" s="222"/>
      <c r="M753" s="222"/>
      <c r="N753" s="222"/>
      <c r="O753" s="222"/>
      <c r="P753" s="222"/>
      <c r="Q753" s="222"/>
      <c r="R753" s="222"/>
      <c r="S753" s="222"/>
      <c r="T753" s="222"/>
      <c r="U753" s="222"/>
      <c r="V753" s="222"/>
      <c r="W753" s="222"/>
      <c r="X753" s="222"/>
      <c r="Y753" s="222"/>
      <c r="Z753" s="222"/>
    </row>
    <row r="754" ht="12.75" customHeight="1">
      <c r="A754" s="222"/>
      <c r="B754" s="222"/>
      <c r="C754" s="222"/>
      <c r="D754" s="222"/>
      <c r="E754" s="222"/>
      <c r="F754" s="222"/>
      <c r="G754" s="222"/>
      <c r="H754" s="222"/>
      <c r="I754" s="222"/>
      <c r="J754" s="222"/>
      <c r="K754" s="222"/>
      <c r="L754" s="222"/>
      <c r="M754" s="222"/>
      <c r="N754" s="222"/>
      <c r="O754" s="222"/>
      <c r="P754" s="222"/>
      <c r="Q754" s="222"/>
      <c r="R754" s="222"/>
      <c r="S754" s="222"/>
      <c r="T754" s="222"/>
      <c r="U754" s="222"/>
      <c r="V754" s="222"/>
      <c r="W754" s="222"/>
      <c r="X754" s="222"/>
      <c r="Y754" s="222"/>
      <c r="Z754" s="222"/>
    </row>
    <row r="755" ht="12.75" customHeight="1">
      <c r="A755" s="222"/>
      <c r="B755" s="222"/>
      <c r="C755" s="222"/>
      <c r="D755" s="222"/>
      <c r="E755" s="222"/>
      <c r="F755" s="222"/>
      <c r="G755" s="222"/>
      <c r="H755" s="222"/>
      <c r="I755" s="222"/>
      <c r="J755" s="222"/>
      <c r="K755" s="222"/>
      <c r="L755" s="222"/>
      <c r="M755" s="222"/>
      <c r="N755" s="222"/>
      <c r="O755" s="222"/>
      <c r="P755" s="222"/>
      <c r="Q755" s="222"/>
      <c r="R755" s="222"/>
      <c r="S755" s="222"/>
      <c r="T755" s="222"/>
      <c r="U755" s="222"/>
      <c r="V755" s="222"/>
      <c r="W755" s="222"/>
      <c r="X755" s="222"/>
      <c r="Y755" s="222"/>
      <c r="Z755" s="222"/>
    </row>
    <row r="756" ht="12.75" customHeight="1">
      <c r="A756" s="222"/>
      <c r="B756" s="222"/>
      <c r="C756" s="222"/>
      <c r="D756" s="222"/>
      <c r="E756" s="222"/>
      <c r="F756" s="222"/>
      <c r="G756" s="222"/>
      <c r="H756" s="222"/>
      <c r="I756" s="222"/>
      <c r="J756" s="222"/>
      <c r="K756" s="222"/>
      <c r="L756" s="222"/>
      <c r="M756" s="222"/>
      <c r="N756" s="222"/>
      <c r="O756" s="222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  <c r="Z756" s="222"/>
    </row>
    <row r="757" ht="12.75" customHeight="1">
      <c r="A757" s="222"/>
      <c r="B757" s="222"/>
      <c r="C757" s="222"/>
      <c r="D757" s="222"/>
      <c r="E757" s="222"/>
      <c r="F757" s="222"/>
      <c r="G757" s="222"/>
      <c r="H757" s="222"/>
      <c r="I757" s="222"/>
      <c r="J757" s="222"/>
      <c r="K757" s="222"/>
      <c r="L757" s="222"/>
      <c r="M757" s="222"/>
      <c r="N757" s="222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  <c r="Z757" s="222"/>
    </row>
    <row r="758" ht="12.75" customHeight="1">
      <c r="A758" s="222"/>
      <c r="B758" s="222"/>
      <c r="C758" s="222"/>
      <c r="D758" s="222"/>
      <c r="E758" s="222"/>
      <c r="F758" s="222"/>
      <c r="G758" s="222"/>
      <c r="H758" s="222"/>
      <c r="I758" s="222"/>
      <c r="J758" s="222"/>
      <c r="K758" s="222"/>
      <c r="L758" s="222"/>
      <c r="M758" s="222"/>
      <c r="N758" s="222"/>
      <c r="O758" s="222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  <c r="Z758" s="222"/>
    </row>
    <row r="759" ht="12.75" customHeight="1">
      <c r="A759" s="222"/>
      <c r="B759" s="222"/>
      <c r="C759" s="222"/>
      <c r="D759" s="222"/>
      <c r="E759" s="222"/>
      <c r="F759" s="222"/>
      <c r="G759" s="222"/>
      <c r="H759" s="222"/>
      <c r="I759" s="222"/>
      <c r="J759" s="222"/>
      <c r="K759" s="222"/>
      <c r="L759" s="222"/>
      <c r="M759" s="222"/>
      <c r="N759" s="222"/>
      <c r="O759" s="222"/>
      <c r="P759" s="222"/>
      <c r="Q759" s="222"/>
      <c r="R759" s="222"/>
      <c r="S759" s="222"/>
      <c r="T759" s="222"/>
      <c r="U759" s="222"/>
      <c r="V759" s="222"/>
      <c r="W759" s="222"/>
      <c r="X759" s="222"/>
      <c r="Y759" s="222"/>
      <c r="Z759" s="222"/>
    </row>
    <row r="760" ht="12.75" customHeight="1">
      <c r="A760" s="222"/>
      <c r="B760" s="222"/>
      <c r="C760" s="222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22"/>
      <c r="O760" s="222"/>
      <c r="P760" s="222"/>
      <c r="Q760" s="222"/>
      <c r="R760" s="222"/>
      <c r="S760" s="222"/>
      <c r="T760" s="222"/>
      <c r="U760" s="222"/>
      <c r="V760" s="222"/>
      <c r="W760" s="222"/>
      <c r="X760" s="222"/>
      <c r="Y760" s="222"/>
      <c r="Z760" s="222"/>
    </row>
    <row r="761" ht="12.75" customHeight="1">
      <c r="A761" s="222"/>
      <c r="B761" s="222"/>
      <c r="C761" s="222"/>
      <c r="D761" s="222"/>
      <c r="E761" s="222"/>
      <c r="F761" s="222"/>
      <c r="G761" s="222"/>
      <c r="H761" s="222"/>
      <c r="I761" s="222"/>
      <c r="J761" s="222"/>
      <c r="K761" s="222"/>
      <c r="L761" s="222"/>
      <c r="M761" s="222"/>
      <c r="N761" s="222"/>
      <c r="O761" s="222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  <c r="Z761" s="222"/>
    </row>
    <row r="762" ht="12.75" customHeight="1">
      <c r="A762" s="222"/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222"/>
      <c r="P762" s="222"/>
      <c r="Q762" s="222"/>
      <c r="R762" s="222"/>
      <c r="S762" s="222"/>
      <c r="T762" s="222"/>
      <c r="U762" s="222"/>
      <c r="V762" s="222"/>
      <c r="W762" s="222"/>
      <c r="X762" s="222"/>
      <c r="Y762" s="222"/>
      <c r="Z762" s="222"/>
    </row>
    <row r="763" ht="12.75" customHeight="1">
      <c r="A763" s="222"/>
      <c r="B763" s="222"/>
      <c r="C763" s="222"/>
      <c r="D763" s="222"/>
      <c r="E763" s="222"/>
      <c r="F763" s="222"/>
      <c r="G763" s="222"/>
      <c r="H763" s="222"/>
      <c r="I763" s="222"/>
      <c r="J763" s="222"/>
      <c r="K763" s="222"/>
      <c r="L763" s="222"/>
      <c r="M763" s="222"/>
      <c r="N763" s="222"/>
      <c r="O763" s="222"/>
      <c r="P763" s="222"/>
      <c r="Q763" s="222"/>
      <c r="R763" s="222"/>
      <c r="S763" s="222"/>
      <c r="T763" s="222"/>
      <c r="U763" s="222"/>
      <c r="V763" s="222"/>
      <c r="W763" s="222"/>
      <c r="X763" s="222"/>
      <c r="Y763" s="222"/>
      <c r="Z763" s="222"/>
    </row>
    <row r="764" ht="12.75" customHeight="1">
      <c r="A764" s="222"/>
      <c r="B764" s="222"/>
      <c r="C764" s="222"/>
      <c r="D764" s="222"/>
      <c r="E764" s="222"/>
      <c r="F764" s="222"/>
      <c r="G764" s="222"/>
      <c r="H764" s="222"/>
      <c r="I764" s="222"/>
      <c r="J764" s="222"/>
      <c r="K764" s="222"/>
      <c r="L764" s="222"/>
      <c r="M764" s="222"/>
      <c r="N764" s="222"/>
      <c r="O764" s="222"/>
      <c r="P764" s="222"/>
      <c r="Q764" s="222"/>
      <c r="R764" s="222"/>
      <c r="S764" s="222"/>
      <c r="T764" s="222"/>
      <c r="U764" s="222"/>
      <c r="V764" s="222"/>
      <c r="W764" s="222"/>
      <c r="X764" s="222"/>
      <c r="Y764" s="222"/>
      <c r="Z764" s="222"/>
    </row>
    <row r="765" ht="12.75" customHeight="1">
      <c r="A765" s="222"/>
      <c r="B765" s="222"/>
      <c r="C765" s="222"/>
      <c r="D765" s="222"/>
      <c r="E765" s="222"/>
      <c r="F765" s="222"/>
      <c r="G765" s="222"/>
      <c r="H765" s="222"/>
      <c r="I765" s="222"/>
      <c r="J765" s="222"/>
      <c r="K765" s="222"/>
      <c r="L765" s="222"/>
      <c r="M765" s="222"/>
      <c r="N765" s="222"/>
      <c r="O765" s="222"/>
      <c r="P765" s="222"/>
      <c r="Q765" s="222"/>
      <c r="R765" s="222"/>
      <c r="S765" s="222"/>
      <c r="T765" s="222"/>
      <c r="U765" s="222"/>
      <c r="V765" s="222"/>
      <c r="W765" s="222"/>
      <c r="X765" s="222"/>
      <c r="Y765" s="222"/>
      <c r="Z765" s="222"/>
    </row>
    <row r="766" ht="12.75" customHeight="1">
      <c r="A766" s="222"/>
      <c r="B766" s="222"/>
      <c r="C766" s="222"/>
      <c r="D766" s="222"/>
      <c r="E766" s="222"/>
      <c r="F766" s="222"/>
      <c r="G766" s="222"/>
      <c r="H766" s="222"/>
      <c r="I766" s="222"/>
      <c r="J766" s="222"/>
      <c r="K766" s="222"/>
      <c r="L766" s="222"/>
      <c r="M766" s="222"/>
      <c r="N766" s="222"/>
      <c r="O766" s="222"/>
      <c r="P766" s="222"/>
      <c r="Q766" s="222"/>
      <c r="R766" s="222"/>
      <c r="S766" s="222"/>
      <c r="T766" s="222"/>
      <c r="U766" s="222"/>
      <c r="V766" s="222"/>
      <c r="W766" s="222"/>
      <c r="X766" s="222"/>
      <c r="Y766" s="222"/>
      <c r="Z766" s="222"/>
    </row>
    <row r="767" ht="12.75" customHeight="1">
      <c r="A767" s="222"/>
      <c r="B767" s="222"/>
      <c r="C767" s="222"/>
      <c r="D767" s="222"/>
      <c r="E767" s="222"/>
      <c r="F767" s="222"/>
      <c r="G767" s="222"/>
      <c r="H767" s="222"/>
      <c r="I767" s="222"/>
      <c r="J767" s="222"/>
      <c r="K767" s="222"/>
      <c r="L767" s="222"/>
      <c r="M767" s="222"/>
      <c r="N767" s="222"/>
      <c r="O767" s="222"/>
      <c r="P767" s="222"/>
      <c r="Q767" s="222"/>
      <c r="R767" s="222"/>
      <c r="S767" s="222"/>
      <c r="T767" s="222"/>
      <c r="U767" s="222"/>
      <c r="V767" s="222"/>
      <c r="W767" s="222"/>
      <c r="X767" s="222"/>
      <c r="Y767" s="222"/>
      <c r="Z767" s="222"/>
    </row>
    <row r="768" ht="12.75" customHeight="1">
      <c r="A768" s="222"/>
      <c r="B768" s="222"/>
      <c r="C768" s="222"/>
      <c r="D768" s="222"/>
      <c r="E768" s="222"/>
      <c r="F768" s="222"/>
      <c r="G768" s="222"/>
      <c r="H768" s="222"/>
      <c r="I768" s="222"/>
      <c r="J768" s="222"/>
      <c r="K768" s="222"/>
      <c r="L768" s="222"/>
      <c r="M768" s="222"/>
      <c r="N768" s="222"/>
      <c r="O768" s="222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  <c r="Z768" s="222"/>
    </row>
    <row r="769" ht="12.75" customHeight="1">
      <c r="A769" s="222"/>
      <c r="B769" s="222"/>
      <c r="C769" s="222"/>
      <c r="D769" s="222"/>
      <c r="E769" s="222"/>
      <c r="F769" s="222"/>
      <c r="G769" s="222"/>
      <c r="H769" s="222"/>
      <c r="I769" s="222"/>
      <c r="J769" s="222"/>
      <c r="K769" s="222"/>
      <c r="L769" s="222"/>
      <c r="M769" s="222"/>
      <c r="N769" s="222"/>
      <c r="O769" s="222"/>
      <c r="P769" s="222"/>
      <c r="Q769" s="222"/>
      <c r="R769" s="222"/>
      <c r="S769" s="222"/>
      <c r="T769" s="222"/>
      <c r="U769" s="222"/>
      <c r="V769" s="222"/>
      <c r="W769" s="222"/>
      <c r="X769" s="222"/>
      <c r="Y769" s="222"/>
      <c r="Z769" s="222"/>
    </row>
    <row r="770" ht="12.75" customHeight="1">
      <c r="A770" s="222"/>
      <c r="B770" s="222"/>
      <c r="C770" s="222"/>
      <c r="D770" s="222"/>
      <c r="E770" s="222"/>
      <c r="F770" s="222"/>
      <c r="G770" s="222"/>
      <c r="H770" s="222"/>
      <c r="I770" s="222"/>
      <c r="J770" s="222"/>
      <c r="K770" s="222"/>
      <c r="L770" s="222"/>
      <c r="M770" s="222"/>
      <c r="N770" s="222"/>
      <c r="O770" s="222"/>
      <c r="P770" s="222"/>
      <c r="Q770" s="222"/>
      <c r="R770" s="222"/>
      <c r="S770" s="222"/>
      <c r="T770" s="222"/>
      <c r="U770" s="222"/>
      <c r="V770" s="222"/>
      <c r="W770" s="222"/>
      <c r="X770" s="222"/>
      <c r="Y770" s="222"/>
      <c r="Z770" s="222"/>
    </row>
    <row r="771" ht="12.75" customHeight="1">
      <c r="A771" s="222"/>
      <c r="B771" s="222"/>
      <c r="C771" s="222"/>
      <c r="D771" s="222"/>
      <c r="E771" s="222"/>
      <c r="F771" s="222"/>
      <c r="G771" s="222"/>
      <c r="H771" s="222"/>
      <c r="I771" s="222"/>
      <c r="J771" s="222"/>
      <c r="K771" s="222"/>
      <c r="L771" s="222"/>
      <c r="M771" s="222"/>
      <c r="N771" s="222"/>
      <c r="O771" s="222"/>
      <c r="P771" s="222"/>
      <c r="Q771" s="222"/>
      <c r="R771" s="222"/>
      <c r="S771" s="222"/>
      <c r="T771" s="222"/>
      <c r="U771" s="222"/>
      <c r="V771" s="222"/>
      <c r="W771" s="222"/>
      <c r="X771" s="222"/>
      <c r="Y771" s="222"/>
      <c r="Z771" s="222"/>
    </row>
    <row r="772" ht="12.75" customHeight="1">
      <c r="A772" s="222"/>
      <c r="B772" s="222"/>
      <c r="C772" s="222"/>
      <c r="D772" s="222"/>
      <c r="E772" s="222"/>
      <c r="F772" s="222"/>
      <c r="G772" s="222"/>
      <c r="H772" s="222"/>
      <c r="I772" s="222"/>
      <c r="J772" s="222"/>
      <c r="K772" s="222"/>
      <c r="L772" s="222"/>
      <c r="M772" s="222"/>
      <c r="N772" s="222"/>
      <c r="O772" s="222"/>
      <c r="P772" s="222"/>
      <c r="Q772" s="222"/>
      <c r="R772" s="222"/>
      <c r="S772" s="222"/>
      <c r="T772" s="222"/>
      <c r="U772" s="222"/>
      <c r="V772" s="222"/>
      <c r="W772" s="222"/>
      <c r="X772" s="222"/>
      <c r="Y772" s="222"/>
      <c r="Z772" s="222"/>
    </row>
    <row r="773" ht="12.75" customHeight="1">
      <c r="A773" s="222"/>
      <c r="B773" s="222"/>
      <c r="C773" s="222"/>
      <c r="D773" s="222"/>
      <c r="E773" s="222"/>
      <c r="F773" s="222"/>
      <c r="G773" s="222"/>
      <c r="H773" s="222"/>
      <c r="I773" s="222"/>
      <c r="J773" s="222"/>
      <c r="K773" s="222"/>
      <c r="L773" s="222"/>
      <c r="M773" s="222"/>
      <c r="N773" s="222"/>
      <c r="O773" s="222"/>
      <c r="P773" s="222"/>
      <c r="Q773" s="222"/>
      <c r="R773" s="222"/>
      <c r="S773" s="222"/>
      <c r="T773" s="222"/>
      <c r="U773" s="222"/>
      <c r="V773" s="222"/>
      <c r="W773" s="222"/>
      <c r="X773" s="222"/>
      <c r="Y773" s="222"/>
      <c r="Z773" s="222"/>
    </row>
    <row r="774" ht="12.75" customHeight="1">
      <c r="A774" s="222"/>
      <c r="B774" s="222"/>
      <c r="C774" s="222"/>
      <c r="D774" s="222"/>
      <c r="E774" s="222"/>
      <c r="F774" s="222"/>
      <c r="G774" s="222"/>
      <c r="H774" s="222"/>
      <c r="I774" s="222"/>
      <c r="J774" s="222"/>
      <c r="K774" s="222"/>
      <c r="L774" s="222"/>
      <c r="M774" s="222"/>
      <c r="N774" s="222"/>
      <c r="O774" s="222"/>
      <c r="P774" s="222"/>
      <c r="Q774" s="222"/>
      <c r="R774" s="222"/>
      <c r="S774" s="222"/>
      <c r="T774" s="222"/>
      <c r="U774" s="222"/>
      <c r="V774" s="222"/>
      <c r="W774" s="222"/>
      <c r="X774" s="222"/>
      <c r="Y774" s="222"/>
      <c r="Z774" s="222"/>
    </row>
    <row r="775" ht="12.75" customHeight="1">
      <c r="A775" s="222"/>
      <c r="B775" s="222"/>
      <c r="C775" s="222"/>
      <c r="D775" s="222"/>
      <c r="E775" s="222"/>
      <c r="F775" s="222"/>
      <c r="G775" s="222"/>
      <c r="H775" s="222"/>
      <c r="I775" s="222"/>
      <c r="J775" s="222"/>
      <c r="K775" s="222"/>
      <c r="L775" s="222"/>
      <c r="M775" s="222"/>
      <c r="N775" s="222"/>
      <c r="O775" s="222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  <c r="Z775" s="222"/>
    </row>
    <row r="776" ht="12.75" customHeight="1">
      <c r="A776" s="222"/>
      <c r="B776" s="222"/>
      <c r="C776" s="222"/>
      <c r="D776" s="222"/>
      <c r="E776" s="222"/>
      <c r="F776" s="222"/>
      <c r="G776" s="222"/>
      <c r="H776" s="222"/>
      <c r="I776" s="222"/>
      <c r="J776" s="222"/>
      <c r="K776" s="222"/>
      <c r="L776" s="222"/>
      <c r="M776" s="222"/>
      <c r="N776" s="222"/>
      <c r="O776" s="222"/>
      <c r="P776" s="222"/>
      <c r="Q776" s="222"/>
      <c r="R776" s="222"/>
      <c r="S776" s="222"/>
      <c r="T776" s="222"/>
      <c r="U776" s="222"/>
      <c r="V776" s="222"/>
      <c r="W776" s="222"/>
      <c r="X776" s="222"/>
      <c r="Y776" s="222"/>
      <c r="Z776" s="222"/>
    </row>
    <row r="777" ht="12.75" customHeight="1">
      <c r="A777" s="222"/>
      <c r="B777" s="222"/>
      <c r="C777" s="222"/>
      <c r="D777" s="222"/>
      <c r="E777" s="222"/>
      <c r="F777" s="222"/>
      <c r="G777" s="222"/>
      <c r="H777" s="222"/>
      <c r="I777" s="222"/>
      <c r="J777" s="222"/>
      <c r="K777" s="222"/>
      <c r="L777" s="222"/>
      <c r="M777" s="222"/>
      <c r="N777" s="222"/>
      <c r="O777" s="222"/>
      <c r="P777" s="222"/>
      <c r="Q777" s="222"/>
      <c r="R777" s="222"/>
      <c r="S777" s="222"/>
      <c r="T777" s="222"/>
      <c r="U777" s="222"/>
      <c r="V777" s="222"/>
      <c r="W777" s="222"/>
      <c r="X777" s="222"/>
      <c r="Y777" s="222"/>
      <c r="Z777" s="222"/>
    </row>
    <row r="778" ht="12.75" customHeight="1">
      <c r="A778" s="222"/>
      <c r="B778" s="222"/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</row>
    <row r="779" ht="12.75" customHeight="1">
      <c r="A779" s="222"/>
      <c r="B779" s="222"/>
      <c r="C779" s="222"/>
      <c r="D779" s="222"/>
      <c r="E779" s="222"/>
      <c r="F779" s="222"/>
      <c r="G779" s="222"/>
      <c r="H779" s="222"/>
      <c r="I779" s="222"/>
      <c r="J779" s="222"/>
      <c r="K779" s="222"/>
      <c r="L779" s="222"/>
      <c r="M779" s="222"/>
      <c r="N779" s="222"/>
      <c r="O779" s="222"/>
      <c r="P779" s="222"/>
      <c r="Q779" s="222"/>
      <c r="R779" s="222"/>
      <c r="S779" s="222"/>
      <c r="T779" s="222"/>
      <c r="U779" s="222"/>
      <c r="V779" s="222"/>
      <c r="W779" s="222"/>
      <c r="X779" s="222"/>
      <c r="Y779" s="222"/>
      <c r="Z779" s="222"/>
    </row>
    <row r="780" ht="12.75" customHeight="1">
      <c r="A780" s="222"/>
      <c r="B780" s="222"/>
      <c r="C780" s="222"/>
      <c r="D780" s="222"/>
      <c r="E780" s="222"/>
      <c r="F780" s="222"/>
      <c r="G780" s="222"/>
      <c r="H780" s="222"/>
      <c r="I780" s="222"/>
      <c r="J780" s="222"/>
      <c r="K780" s="222"/>
      <c r="L780" s="222"/>
      <c r="M780" s="222"/>
      <c r="N780" s="222"/>
      <c r="O780" s="222"/>
      <c r="P780" s="222"/>
      <c r="Q780" s="222"/>
      <c r="R780" s="222"/>
      <c r="S780" s="222"/>
      <c r="T780" s="222"/>
      <c r="U780" s="222"/>
      <c r="V780" s="222"/>
      <c r="W780" s="222"/>
      <c r="X780" s="222"/>
      <c r="Y780" s="222"/>
      <c r="Z780" s="222"/>
    </row>
    <row r="781" ht="12.75" customHeight="1">
      <c r="A781" s="222"/>
      <c r="B781" s="222"/>
      <c r="C781" s="222"/>
      <c r="D781" s="222"/>
      <c r="E781" s="222"/>
      <c r="F781" s="222"/>
      <c r="G781" s="222"/>
      <c r="H781" s="222"/>
      <c r="I781" s="222"/>
      <c r="J781" s="222"/>
      <c r="K781" s="222"/>
      <c r="L781" s="222"/>
      <c r="M781" s="222"/>
      <c r="N781" s="222"/>
      <c r="O781" s="222"/>
      <c r="P781" s="222"/>
      <c r="Q781" s="222"/>
      <c r="R781" s="222"/>
      <c r="S781" s="222"/>
      <c r="T781" s="222"/>
      <c r="U781" s="222"/>
      <c r="V781" s="222"/>
      <c r="W781" s="222"/>
      <c r="X781" s="222"/>
      <c r="Y781" s="222"/>
      <c r="Z781" s="222"/>
    </row>
    <row r="782" ht="12.75" customHeight="1">
      <c r="A782" s="222"/>
      <c r="B782" s="222"/>
      <c r="C782" s="222"/>
      <c r="D782" s="222"/>
      <c r="E782" s="222"/>
      <c r="F782" s="222"/>
      <c r="G782" s="222"/>
      <c r="H782" s="222"/>
      <c r="I782" s="222"/>
      <c r="J782" s="222"/>
      <c r="K782" s="222"/>
      <c r="L782" s="222"/>
      <c r="M782" s="222"/>
      <c r="N782" s="222"/>
      <c r="O782" s="222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  <c r="Z782" s="222"/>
    </row>
    <row r="783" ht="12.75" customHeight="1">
      <c r="A783" s="222"/>
      <c r="B783" s="222"/>
      <c r="C783" s="222"/>
      <c r="D783" s="222"/>
      <c r="E783" s="222"/>
      <c r="F783" s="222"/>
      <c r="G783" s="222"/>
      <c r="H783" s="222"/>
      <c r="I783" s="222"/>
      <c r="J783" s="222"/>
      <c r="K783" s="222"/>
      <c r="L783" s="222"/>
      <c r="M783" s="222"/>
      <c r="N783" s="222"/>
      <c r="O783" s="222"/>
      <c r="P783" s="222"/>
      <c r="Q783" s="222"/>
      <c r="R783" s="222"/>
      <c r="S783" s="222"/>
      <c r="T783" s="222"/>
      <c r="U783" s="222"/>
      <c r="V783" s="222"/>
      <c r="W783" s="222"/>
      <c r="X783" s="222"/>
      <c r="Y783" s="222"/>
      <c r="Z783" s="222"/>
    </row>
    <row r="784" ht="12.75" customHeight="1">
      <c r="A784" s="222"/>
      <c r="B784" s="222"/>
      <c r="C784" s="222"/>
      <c r="D784" s="222"/>
      <c r="E784" s="222"/>
      <c r="F784" s="222"/>
      <c r="G784" s="222"/>
      <c r="H784" s="222"/>
      <c r="I784" s="222"/>
      <c r="J784" s="222"/>
      <c r="K784" s="222"/>
      <c r="L784" s="222"/>
      <c r="M784" s="222"/>
      <c r="N784" s="222"/>
      <c r="O784" s="222"/>
      <c r="P784" s="222"/>
      <c r="Q784" s="222"/>
      <c r="R784" s="222"/>
      <c r="S784" s="222"/>
      <c r="T784" s="222"/>
      <c r="U784" s="222"/>
      <c r="V784" s="222"/>
      <c r="W784" s="222"/>
      <c r="X784" s="222"/>
      <c r="Y784" s="222"/>
      <c r="Z784" s="222"/>
    </row>
    <row r="785" ht="12.75" customHeight="1">
      <c r="A785" s="222"/>
      <c r="B785" s="222"/>
      <c r="C785" s="222"/>
      <c r="D785" s="222"/>
      <c r="E785" s="222"/>
      <c r="F785" s="222"/>
      <c r="G785" s="222"/>
      <c r="H785" s="222"/>
      <c r="I785" s="222"/>
      <c r="J785" s="222"/>
      <c r="K785" s="222"/>
      <c r="L785" s="222"/>
      <c r="M785" s="222"/>
      <c r="N785" s="222"/>
      <c r="O785" s="222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  <c r="Z785" s="222"/>
    </row>
    <row r="786" ht="12.75" customHeight="1">
      <c r="A786" s="222"/>
      <c r="B786" s="222"/>
      <c r="C786" s="222"/>
      <c r="D786" s="222"/>
      <c r="E786" s="222"/>
      <c r="F786" s="222"/>
      <c r="G786" s="222"/>
      <c r="H786" s="222"/>
      <c r="I786" s="222"/>
      <c r="J786" s="222"/>
      <c r="K786" s="222"/>
      <c r="L786" s="222"/>
      <c r="M786" s="222"/>
      <c r="N786" s="222"/>
      <c r="O786" s="222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  <c r="Z786" s="222"/>
    </row>
    <row r="787" ht="12.75" customHeight="1">
      <c r="A787" s="222"/>
      <c r="B787" s="222"/>
      <c r="C787" s="222"/>
      <c r="D787" s="222"/>
      <c r="E787" s="222"/>
      <c r="F787" s="222"/>
      <c r="G787" s="222"/>
      <c r="H787" s="222"/>
      <c r="I787" s="222"/>
      <c r="J787" s="222"/>
      <c r="K787" s="222"/>
      <c r="L787" s="222"/>
      <c r="M787" s="222"/>
      <c r="N787" s="222"/>
      <c r="O787" s="222"/>
      <c r="P787" s="222"/>
      <c r="Q787" s="222"/>
      <c r="R787" s="222"/>
      <c r="S787" s="222"/>
      <c r="T787" s="222"/>
      <c r="U787" s="222"/>
      <c r="V787" s="222"/>
      <c r="W787" s="222"/>
      <c r="X787" s="222"/>
      <c r="Y787" s="222"/>
      <c r="Z787" s="222"/>
    </row>
    <row r="788" ht="12.75" customHeight="1">
      <c r="A788" s="222"/>
      <c r="B788" s="222"/>
      <c r="C788" s="222"/>
      <c r="D788" s="222"/>
      <c r="E788" s="222"/>
      <c r="F788" s="222"/>
      <c r="G788" s="222"/>
      <c r="H788" s="222"/>
      <c r="I788" s="222"/>
      <c r="J788" s="222"/>
      <c r="K788" s="222"/>
      <c r="L788" s="222"/>
      <c r="M788" s="222"/>
      <c r="N788" s="222"/>
      <c r="O788" s="222"/>
      <c r="P788" s="222"/>
      <c r="Q788" s="222"/>
      <c r="R788" s="222"/>
      <c r="S788" s="222"/>
      <c r="T788" s="222"/>
      <c r="U788" s="222"/>
      <c r="V788" s="222"/>
      <c r="W788" s="222"/>
      <c r="X788" s="222"/>
      <c r="Y788" s="222"/>
      <c r="Z788" s="222"/>
    </row>
    <row r="789" ht="12.75" customHeight="1">
      <c r="A789" s="222"/>
      <c r="B789" s="222"/>
      <c r="C789" s="222"/>
      <c r="D789" s="222"/>
      <c r="E789" s="222"/>
      <c r="F789" s="222"/>
      <c r="G789" s="222"/>
      <c r="H789" s="222"/>
      <c r="I789" s="222"/>
      <c r="J789" s="222"/>
      <c r="K789" s="222"/>
      <c r="L789" s="222"/>
      <c r="M789" s="222"/>
      <c r="N789" s="222"/>
      <c r="O789" s="222"/>
      <c r="P789" s="222"/>
      <c r="Q789" s="222"/>
      <c r="R789" s="222"/>
      <c r="S789" s="222"/>
      <c r="T789" s="222"/>
      <c r="U789" s="222"/>
      <c r="V789" s="222"/>
      <c r="W789" s="222"/>
      <c r="X789" s="222"/>
      <c r="Y789" s="222"/>
      <c r="Z789" s="222"/>
    </row>
    <row r="790" ht="12.75" customHeight="1">
      <c r="A790" s="222"/>
      <c r="B790" s="222"/>
      <c r="C790" s="222"/>
      <c r="D790" s="222"/>
      <c r="E790" s="222"/>
      <c r="F790" s="222"/>
      <c r="G790" s="222"/>
      <c r="H790" s="222"/>
      <c r="I790" s="222"/>
      <c r="J790" s="222"/>
      <c r="K790" s="222"/>
      <c r="L790" s="222"/>
      <c r="M790" s="222"/>
      <c r="N790" s="222"/>
      <c r="O790" s="222"/>
      <c r="P790" s="222"/>
      <c r="Q790" s="222"/>
      <c r="R790" s="222"/>
      <c r="S790" s="222"/>
      <c r="T790" s="222"/>
      <c r="U790" s="222"/>
      <c r="V790" s="222"/>
      <c r="W790" s="222"/>
      <c r="X790" s="222"/>
      <c r="Y790" s="222"/>
      <c r="Z790" s="222"/>
    </row>
    <row r="791" ht="12.75" customHeight="1">
      <c r="A791" s="222"/>
      <c r="B791" s="222"/>
      <c r="C791" s="222"/>
      <c r="D791" s="222"/>
      <c r="E791" s="222"/>
      <c r="F791" s="222"/>
      <c r="G791" s="222"/>
      <c r="H791" s="222"/>
      <c r="I791" s="222"/>
      <c r="J791" s="222"/>
      <c r="K791" s="222"/>
      <c r="L791" s="222"/>
      <c r="M791" s="222"/>
      <c r="N791" s="222"/>
      <c r="O791" s="222"/>
      <c r="P791" s="222"/>
      <c r="Q791" s="222"/>
      <c r="R791" s="222"/>
      <c r="S791" s="222"/>
      <c r="T791" s="222"/>
      <c r="U791" s="222"/>
      <c r="V791" s="222"/>
      <c r="W791" s="222"/>
      <c r="X791" s="222"/>
      <c r="Y791" s="222"/>
      <c r="Z791" s="222"/>
    </row>
    <row r="792" ht="12.75" customHeight="1">
      <c r="A792" s="222"/>
      <c r="B792" s="222"/>
      <c r="C792" s="222"/>
      <c r="D792" s="222"/>
      <c r="E792" s="222"/>
      <c r="F792" s="222"/>
      <c r="G792" s="222"/>
      <c r="H792" s="222"/>
      <c r="I792" s="222"/>
      <c r="J792" s="222"/>
      <c r="K792" s="222"/>
      <c r="L792" s="222"/>
      <c r="M792" s="222"/>
      <c r="N792" s="222"/>
      <c r="O792" s="222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  <c r="Z792" s="222"/>
    </row>
    <row r="793" ht="12.75" customHeight="1">
      <c r="A793" s="222"/>
      <c r="B793" s="222"/>
      <c r="C793" s="222"/>
      <c r="D793" s="222"/>
      <c r="E793" s="222"/>
      <c r="F793" s="222"/>
      <c r="G793" s="222"/>
      <c r="H793" s="222"/>
      <c r="I793" s="222"/>
      <c r="J793" s="222"/>
      <c r="K793" s="222"/>
      <c r="L793" s="222"/>
      <c r="M793" s="222"/>
      <c r="N793" s="222"/>
      <c r="O793" s="222"/>
      <c r="P793" s="222"/>
      <c r="Q793" s="222"/>
      <c r="R793" s="222"/>
      <c r="S793" s="222"/>
      <c r="T793" s="222"/>
      <c r="U793" s="222"/>
      <c r="V793" s="222"/>
      <c r="W793" s="222"/>
      <c r="X793" s="222"/>
      <c r="Y793" s="222"/>
      <c r="Z793" s="222"/>
    </row>
    <row r="794" ht="12.75" customHeight="1">
      <c r="A794" s="222"/>
      <c r="B794" s="222"/>
      <c r="C794" s="222"/>
      <c r="D794" s="222"/>
      <c r="E794" s="222"/>
      <c r="F794" s="222"/>
      <c r="G794" s="222"/>
      <c r="H794" s="222"/>
      <c r="I794" s="222"/>
      <c r="J794" s="222"/>
      <c r="K794" s="222"/>
      <c r="L794" s="222"/>
      <c r="M794" s="222"/>
      <c r="N794" s="222"/>
      <c r="O794" s="222"/>
      <c r="P794" s="222"/>
      <c r="Q794" s="222"/>
      <c r="R794" s="222"/>
      <c r="S794" s="222"/>
      <c r="T794" s="222"/>
      <c r="U794" s="222"/>
      <c r="V794" s="222"/>
      <c r="W794" s="222"/>
      <c r="X794" s="222"/>
      <c r="Y794" s="222"/>
      <c r="Z794" s="222"/>
    </row>
    <row r="795" ht="12.75" customHeight="1">
      <c r="A795" s="222"/>
      <c r="B795" s="222"/>
      <c r="C795" s="222"/>
      <c r="D795" s="222"/>
      <c r="E795" s="222"/>
      <c r="F795" s="222"/>
      <c r="G795" s="222"/>
      <c r="H795" s="222"/>
      <c r="I795" s="222"/>
      <c r="J795" s="222"/>
      <c r="K795" s="222"/>
      <c r="L795" s="222"/>
      <c r="M795" s="222"/>
      <c r="N795" s="222"/>
      <c r="O795" s="222"/>
      <c r="P795" s="222"/>
      <c r="Q795" s="222"/>
      <c r="R795" s="222"/>
      <c r="S795" s="222"/>
      <c r="T795" s="222"/>
      <c r="U795" s="222"/>
      <c r="V795" s="222"/>
      <c r="W795" s="222"/>
      <c r="X795" s="222"/>
      <c r="Y795" s="222"/>
      <c r="Z795" s="222"/>
    </row>
    <row r="796" ht="12.75" customHeight="1">
      <c r="A796" s="222"/>
      <c r="B796" s="222"/>
      <c r="C796" s="222"/>
      <c r="D796" s="222"/>
      <c r="E796" s="222"/>
      <c r="F796" s="222"/>
      <c r="G796" s="222"/>
      <c r="H796" s="222"/>
      <c r="I796" s="222"/>
      <c r="J796" s="222"/>
      <c r="K796" s="222"/>
      <c r="L796" s="222"/>
      <c r="M796" s="222"/>
      <c r="N796" s="222"/>
      <c r="O796" s="222"/>
      <c r="P796" s="222"/>
      <c r="Q796" s="222"/>
      <c r="R796" s="222"/>
      <c r="S796" s="222"/>
      <c r="T796" s="222"/>
      <c r="U796" s="222"/>
      <c r="V796" s="222"/>
      <c r="W796" s="222"/>
      <c r="X796" s="222"/>
      <c r="Y796" s="222"/>
      <c r="Z796" s="222"/>
    </row>
    <row r="797" ht="12.75" customHeight="1">
      <c r="A797" s="222"/>
      <c r="B797" s="222"/>
      <c r="C797" s="222"/>
      <c r="D797" s="222"/>
      <c r="E797" s="222"/>
      <c r="F797" s="222"/>
      <c r="G797" s="222"/>
      <c r="H797" s="222"/>
      <c r="I797" s="222"/>
      <c r="J797" s="222"/>
      <c r="K797" s="222"/>
      <c r="L797" s="222"/>
      <c r="M797" s="222"/>
      <c r="N797" s="222"/>
      <c r="O797" s="222"/>
      <c r="P797" s="222"/>
      <c r="Q797" s="222"/>
      <c r="R797" s="222"/>
      <c r="S797" s="222"/>
      <c r="T797" s="222"/>
      <c r="U797" s="222"/>
      <c r="V797" s="222"/>
      <c r="W797" s="222"/>
      <c r="X797" s="222"/>
      <c r="Y797" s="222"/>
      <c r="Z797" s="222"/>
    </row>
    <row r="798" ht="12.75" customHeight="1">
      <c r="A798" s="222"/>
      <c r="B798" s="222"/>
      <c r="C798" s="222"/>
      <c r="D798" s="222"/>
      <c r="E798" s="222"/>
      <c r="F798" s="222"/>
      <c r="G798" s="222"/>
      <c r="H798" s="222"/>
      <c r="I798" s="222"/>
      <c r="J798" s="222"/>
      <c r="K798" s="222"/>
      <c r="L798" s="222"/>
      <c r="M798" s="222"/>
      <c r="N798" s="222"/>
      <c r="O798" s="222"/>
      <c r="P798" s="222"/>
      <c r="Q798" s="222"/>
      <c r="R798" s="222"/>
      <c r="S798" s="222"/>
      <c r="T798" s="222"/>
      <c r="U798" s="222"/>
      <c r="V798" s="222"/>
      <c r="W798" s="222"/>
      <c r="X798" s="222"/>
      <c r="Y798" s="222"/>
      <c r="Z798" s="222"/>
    </row>
    <row r="799" ht="12.75" customHeight="1">
      <c r="A799" s="222"/>
      <c r="B799" s="222"/>
      <c r="C799" s="222"/>
      <c r="D799" s="222"/>
      <c r="E799" s="222"/>
      <c r="F799" s="222"/>
      <c r="G799" s="222"/>
      <c r="H799" s="222"/>
      <c r="I799" s="222"/>
      <c r="J799" s="222"/>
      <c r="K799" s="222"/>
      <c r="L799" s="222"/>
      <c r="M799" s="222"/>
      <c r="N799" s="222"/>
      <c r="O799" s="222"/>
      <c r="P799" s="222"/>
      <c r="Q799" s="222"/>
      <c r="R799" s="222"/>
      <c r="S799" s="222"/>
      <c r="T799" s="222"/>
      <c r="U799" s="222"/>
      <c r="V799" s="222"/>
      <c r="W799" s="222"/>
      <c r="X799" s="222"/>
      <c r="Y799" s="222"/>
      <c r="Z799" s="222"/>
    </row>
    <row r="800" ht="12.75" customHeight="1">
      <c r="A800" s="222"/>
      <c r="B800" s="222"/>
      <c r="C800" s="222"/>
      <c r="D800" s="222"/>
      <c r="E800" s="222"/>
      <c r="F800" s="222"/>
      <c r="G800" s="222"/>
      <c r="H800" s="222"/>
      <c r="I800" s="222"/>
      <c r="J800" s="222"/>
      <c r="K800" s="222"/>
      <c r="L800" s="222"/>
      <c r="M800" s="222"/>
      <c r="N800" s="222"/>
      <c r="O800" s="222"/>
      <c r="P800" s="222"/>
      <c r="Q800" s="222"/>
      <c r="R800" s="222"/>
      <c r="S800" s="222"/>
      <c r="T800" s="222"/>
      <c r="U800" s="222"/>
      <c r="V800" s="222"/>
      <c r="W800" s="222"/>
      <c r="X800" s="222"/>
      <c r="Y800" s="222"/>
      <c r="Z800" s="222"/>
    </row>
    <row r="801" ht="12.75" customHeight="1">
      <c r="A801" s="222"/>
      <c r="B801" s="222"/>
      <c r="C801" s="222"/>
      <c r="D801" s="222"/>
      <c r="E801" s="222"/>
      <c r="F801" s="222"/>
      <c r="G801" s="222"/>
      <c r="H801" s="222"/>
      <c r="I801" s="222"/>
      <c r="J801" s="222"/>
      <c r="K801" s="222"/>
      <c r="L801" s="222"/>
      <c r="M801" s="222"/>
      <c r="N801" s="222"/>
      <c r="O801" s="222"/>
      <c r="P801" s="222"/>
      <c r="Q801" s="222"/>
      <c r="R801" s="222"/>
      <c r="S801" s="222"/>
      <c r="T801" s="222"/>
      <c r="U801" s="222"/>
      <c r="V801" s="222"/>
      <c r="W801" s="222"/>
      <c r="X801" s="222"/>
      <c r="Y801" s="222"/>
      <c r="Z801" s="222"/>
    </row>
    <row r="802" ht="12.75" customHeight="1">
      <c r="A802" s="222"/>
      <c r="B802" s="222"/>
      <c r="C802" s="222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O802" s="222"/>
      <c r="P802" s="222"/>
      <c r="Q802" s="222"/>
      <c r="R802" s="222"/>
      <c r="S802" s="222"/>
      <c r="T802" s="222"/>
      <c r="U802" s="222"/>
      <c r="V802" s="222"/>
      <c r="W802" s="222"/>
      <c r="X802" s="222"/>
      <c r="Y802" s="222"/>
      <c r="Z802" s="222"/>
    </row>
    <row r="803" ht="12.75" customHeight="1">
      <c r="A803" s="222"/>
      <c r="B803" s="222"/>
      <c r="C803" s="222"/>
      <c r="D803" s="222"/>
      <c r="E803" s="222"/>
      <c r="F803" s="222"/>
      <c r="G803" s="222"/>
      <c r="H803" s="222"/>
      <c r="I803" s="222"/>
      <c r="J803" s="222"/>
      <c r="K803" s="222"/>
      <c r="L803" s="222"/>
      <c r="M803" s="222"/>
      <c r="N803" s="222"/>
      <c r="O803" s="222"/>
      <c r="P803" s="222"/>
      <c r="Q803" s="222"/>
      <c r="R803" s="222"/>
      <c r="S803" s="222"/>
      <c r="T803" s="222"/>
      <c r="U803" s="222"/>
      <c r="V803" s="222"/>
      <c r="W803" s="222"/>
      <c r="X803" s="222"/>
      <c r="Y803" s="222"/>
      <c r="Z803" s="222"/>
    </row>
    <row r="804" ht="12.75" customHeight="1">
      <c r="A804" s="222"/>
      <c r="B804" s="222"/>
      <c r="C804" s="222"/>
      <c r="D804" s="222"/>
      <c r="E804" s="222"/>
      <c r="F804" s="222"/>
      <c r="G804" s="222"/>
      <c r="H804" s="222"/>
      <c r="I804" s="222"/>
      <c r="J804" s="222"/>
      <c r="K804" s="222"/>
      <c r="L804" s="222"/>
      <c r="M804" s="222"/>
      <c r="N804" s="222"/>
      <c r="O804" s="222"/>
      <c r="P804" s="222"/>
      <c r="Q804" s="222"/>
      <c r="R804" s="222"/>
      <c r="S804" s="222"/>
      <c r="T804" s="222"/>
      <c r="U804" s="222"/>
      <c r="V804" s="222"/>
      <c r="W804" s="222"/>
      <c r="X804" s="222"/>
      <c r="Y804" s="222"/>
      <c r="Z804" s="222"/>
    </row>
    <row r="805" ht="12.75" customHeight="1">
      <c r="A805" s="222"/>
      <c r="B805" s="222"/>
      <c r="C805" s="222"/>
      <c r="D805" s="222"/>
      <c r="E805" s="222"/>
      <c r="F805" s="222"/>
      <c r="G805" s="222"/>
      <c r="H805" s="222"/>
      <c r="I805" s="222"/>
      <c r="J805" s="222"/>
      <c r="K805" s="222"/>
      <c r="L805" s="222"/>
      <c r="M805" s="222"/>
      <c r="N805" s="222"/>
      <c r="O805" s="222"/>
      <c r="P805" s="222"/>
      <c r="Q805" s="222"/>
      <c r="R805" s="222"/>
      <c r="S805" s="222"/>
      <c r="T805" s="222"/>
      <c r="U805" s="222"/>
      <c r="V805" s="222"/>
      <c r="W805" s="222"/>
      <c r="X805" s="222"/>
      <c r="Y805" s="222"/>
      <c r="Z805" s="222"/>
    </row>
    <row r="806" ht="12.75" customHeight="1">
      <c r="A806" s="222"/>
      <c r="B806" s="222"/>
      <c r="C806" s="222"/>
      <c r="D806" s="222"/>
      <c r="E806" s="222"/>
      <c r="F806" s="222"/>
      <c r="G806" s="222"/>
      <c r="H806" s="222"/>
      <c r="I806" s="222"/>
      <c r="J806" s="222"/>
      <c r="K806" s="222"/>
      <c r="L806" s="222"/>
      <c r="M806" s="222"/>
      <c r="N806" s="222"/>
      <c r="O806" s="222"/>
      <c r="P806" s="222"/>
      <c r="Q806" s="222"/>
      <c r="R806" s="222"/>
      <c r="S806" s="222"/>
      <c r="T806" s="222"/>
      <c r="U806" s="222"/>
      <c r="V806" s="222"/>
      <c r="W806" s="222"/>
      <c r="X806" s="222"/>
      <c r="Y806" s="222"/>
      <c r="Z806" s="222"/>
    </row>
    <row r="807" ht="12.75" customHeight="1">
      <c r="A807" s="222"/>
      <c r="B807" s="222"/>
      <c r="C807" s="222"/>
      <c r="D807" s="222"/>
      <c r="E807" s="222"/>
      <c r="F807" s="222"/>
      <c r="G807" s="222"/>
      <c r="H807" s="222"/>
      <c r="I807" s="222"/>
      <c r="J807" s="222"/>
      <c r="K807" s="222"/>
      <c r="L807" s="222"/>
      <c r="M807" s="222"/>
      <c r="N807" s="222"/>
      <c r="O807" s="222"/>
      <c r="P807" s="222"/>
      <c r="Q807" s="222"/>
      <c r="R807" s="222"/>
      <c r="S807" s="222"/>
      <c r="T807" s="222"/>
      <c r="U807" s="222"/>
      <c r="V807" s="222"/>
      <c r="W807" s="222"/>
      <c r="X807" s="222"/>
      <c r="Y807" s="222"/>
      <c r="Z807" s="222"/>
    </row>
    <row r="808" ht="12.75" customHeight="1">
      <c r="A808" s="222"/>
      <c r="B808" s="222"/>
      <c r="C808" s="222"/>
      <c r="D808" s="222"/>
      <c r="E808" s="222"/>
      <c r="F808" s="222"/>
      <c r="G808" s="222"/>
      <c r="H808" s="222"/>
      <c r="I808" s="222"/>
      <c r="J808" s="222"/>
      <c r="K808" s="222"/>
      <c r="L808" s="222"/>
      <c r="M808" s="222"/>
      <c r="N808" s="222"/>
      <c r="O808" s="222"/>
      <c r="P808" s="222"/>
      <c r="Q808" s="222"/>
      <c r="R808" s="222"/>
      <c r="S808" s="222"/>
      <c r="T808" s="222"/>
      <c r="U808" s="222"/>
      <c r="V808" s="222"/>
      <c r="W808" s="222"/>
      <c r="X808" s="222"/>
      <c r="Y808" s="222"/>
      <c r="Z808" s="222"/>
    </row>
    <row r="809" ht="12.75" customHeight="1">
      <c r="A809" s="222"/>
      <c r="B809" s="222"/>
      <c r="C809" s="222"/>
      <c r="D809" s="222"/>
      <c r="E809" s="222"/>
      <c r="F809" s="222"/>
      <c r="G809" s="222"/>
      <c r="H809" s="222"/>
      <c r="I809" s="222"/>
      <c r="J809" s="222"/>
      <c r="K809" s="222"/>
      <c r="L809" s="222"/>
      <c r="M809" s="222"/>
      <c r="N809" s="222"/>
      <c r="O809" s="222"/>
      <c r="P809" s="222"/>
      <c r="Q809" s="222"/>
      <c r="R809" s="222"/>
      <c r="S809" s="222"/>
      <c r="T809" s="222"/>
      <c r="U809" s="222"/>
      <c r="V809" s="222"/>
      <c r="W809" s="222"/>
      <c r="X809" s="222"/>
      <c r="Y809" s="222"/>
      <c r="Z809" s="222"/>
    </row>
    <row r="810" ht="12.75" customHeight="1">
      <c r="A810" s="222"/>
      <c r="B810" s="222"/>
      <c r="C810" s="222"/>
      <c r="D810" s="222"/>
      <c r="E810" s="222"/>
      <c r="F810" s="222"/>
      <c r="G810" s="222"/>
      <c r="H810" s="222"/>
      <c r="I810" s="222"/>
      <c r="J810" s="222"/>
      <c r="K810" s="222"/>
      <c r="L810" s="222"/>
      <c r="M810" s="222"/>
      <c r="N810" s="222"/>
      <c r="O810" s="222"/>
      <c r="P810" s="222"/>
      <c r="Q810" s="222"/>
      <c r="R810" s="222"/>
      <c r="S810" s="222"/>
      <c r="T810" s="222"/>
      <c r="U810" s="222"/>
      <c r="V810" s="222"/>
      <c r="W810" s="222"/>
      <c r="X810" s="222"/>
      <c r="Y810" s="222"/>
      <c r="Z810" s="222"/>
    </row>
    <row r="811" ht="12.75" customHeight="1">
      <c r="A811" s="222"/>
      <c r="B811" s="222"/>
      <c r="C811" s="222"/>
      <c r="D811" s="222"/>
      <c r="E811" s="222"/>
      <c r="F811" s="222"/>
      <c r="G811" s="222"/>
      <c r="H811" s="222"/>
      <c r="I811" s="222"/>
      <c r="J811" s="222"/>
      <c r="K811" s="222"/>
      <c r="L811" s="222"/>
      <c r="M811" s="222"/>
      <c r="N811" s="222"/>
      <c r="O811" s="222"/>
      <c r="P811" s="222"/>
      <c r="Q811" s="222"/>
      <c r="R811" s="222"/>
      <c r="S811" s="222"/>
      <c r="T811" s="222"/>
      <c r="U811" s="222"/>
      <c r="V811" s="222"/>
      <c r="W811" s="222"/>
      <c r="X811" s="222"/>
      <c r="Y811" s="222"/>
      <c r="Z811" s="222"/>
    </row>
    <row r="812" ht="12.75" customHeight="1">
      <c r="A812" s="222"/>
      <c r="B812" s="222"/>
      <c r="C812" s="222"/>
      <c r="D812" s="222"/>
      <c r="E812" s="222"/>
      <c r="F812" s="222"/>
      <c r="G812" s="222"/>
      <c r="H812" s="222"/>
      <c r="I812" s="222"/>
      <c r="J812" s="222"/>
      <c r="K812" s="222"/>
      <c r="L812" s="222"/>
      <c r="M812" s="222"/>
      <c r="N812" s="222"/>
      <c r="O812" s="222"/>
      <c r="P812" s="222"/>
      <c r="Q812" s="222"/>
      <c r="R812" s="222"/>
      <c r="S812" s="222"/>
      <c r="T812" s="222"/>
      <c r="U812" s="222"/>
      <c r="V812" s="222"/>
      <c r="W812" s="222"/>
      <c r="X812" s="222"/>
      <c r="Y812" s="222"/>
      <c r="Z812" s="222"/>
    </row>
    <row r="813" ht="12.75" customHeight="1">
      <c r="A813" s="222"/>
      <c r="B813" s="222"/>
      <c r="C813" s="222"/>
      <c r="D813" s="222"/>
      <c r="E813" s="222"/>
      <c r="F813" s="222"/>
      <c r="G813" s="222"/>
      <c r="H813" s="222"/>
      <c r="I813" s="222"/>
      <c r="J813" s="222"/>
      <c r="K813" s="222"/>
      <c r="L813" s="222"/>
      <c r="M813" s="222"/>
      <c r="N813" s="222"/>
      <c r="O813" s="222"/>
      <c r="P813" s="222"/>
      <c r="Q813" s="222"/>
      <c r="R813" s="222"/>
      <c r="S813" s="222"/>
      <c r="T813" s="222"/>
      <c r="U813" s="222"/>
      <c r="V813" s="222"/>
      <c r="W813" s="222"/>
      <c r="X813" s="222"/>
      <c r="Y813" s="222"/>
      <c r="Z813" s="222"/>
    </row>
    <row r="814" ht="12.75" customHeight="1">
      <c r="A814" s="222"/>
      <c r="B814" s="222"/>
      <c r="C814" s="222"/>
      <c r="D814" s="222"/>
      <c r="E814" s="222"/>
      <c r="F814" s="222"/>
      <c r="G814" s="222"/>
      <c r="H814" s="222"/>
      <c r="I814" s="222"/>
      <c r="J814" s="222"/>
      <c r="K814" s="222"/>
      <c r="L814" s="222"/>
      <c r="M814" s="222"/>
      <c r="N814" s="222"/>
      <c r="O814" s="222"/>
      <c r="P814" s="222"/>
      <c r="Q814" s="222"/>
      <c r="R814" s="222"/>
      <c r="S814" s="222"/>
      <c r="T814" s="222"/>
      <c r="U814" s="222"/>
      <c r="V814" s="222"/>
      <c r="W814" s="222"/>
      <c r="X814" s="222"/>
      <c r="Y814" s="222"/>
      <c r="Z814" s="222"/>
    </row>
    <row r="815" ht="12.75" customHeight="1">
      <c r="A815" s="222"/>
      <c r="B815" s="222"/>
      <c r="C815" s="222"/>
      <c r="D815" s="222"/>
      <c r="E815" s="222"/>
      <c r="F815" s="222"/>
      <c r="G815" s="222"/>
      <c r="H815" s="222"/>
      <c r="I815" s="222"/>
      <c r="J815" s="222"/>
      <c r="K815" s="222"/>
      <c r="L815" s="222"/>
      <c r="M815" s="222"/>
      <c r="N815" s="222"/>
      <c r="O815" s="222"/>
      <c r="P815" s="222"/>
      <c r="Q815" s="222"/>
      <c r="R815" s="222"/>
      <c r="S815" s="222"/>
      <c r="T815" s="222"/>
      <c r="U815" s="222"/>
      <c r="V815" s="222"/>
      <c r="W815" s="222"/>
      <c r="X815" s="222"/>
      <c r="Y815" s="222"/>
      <c r="Z815" s="222"/>
    </row>
    <row r="816" ht="12.75" customHeight="1">
      <c r="A816" s="222"/>
      <c r="B816" s="222"/>
      <c r="C816" s="222"/>
      <c r="D816" s="222"/>
      <c r="E816" s="222"/>
      <c r="F816" s="222"/>
      <c r="G816" s="222"/>
      <c r="H816" s="222"/>
      <c r="I816" s="222"/>
      <c r="J816" s="222"/>
      <c r="K816" s="222"/>
      <c r="L816" s="222"/>
      <c r="M816" s="222"/>
      <c r="N816" s="222"/>
      <c r="O816" s="222"/>
      <c r="P816" s="222"/>
      <c r="Q816" s="222"/>
      <c r="R816" s="222"/>
      <c r="S816" s="222"/>
      <c r="T816" s="222"/>
      <c r="U816" s="222"/>
      <c r="V816" s="222"/>
      <c r="W816" s="222"/>
      <c r="X816" s="222"/>
      <c r="Y816" s="222"/>
      <c r="Z816" s="222"/>
    </row>
    <row r="817" ht="12.75" customHeight="1">
      <c r="A817" s="222"/>
      <c r="B817" s="222"/>
      <c r="C817" s="222"/>
      <c r="D817" s="222"/>
      <c r="E817" s="222"/>
      <c r="F817" s="222"/>
      <c r="G817" s="222"/>
      <c r="H817" s="222"/>
      <c r="I817" s="222"/>
      <c r="J817" s="222"/>
      <c r="K817" s="222"/>
      <c r="L817" s="222"/>
      <c r="M817" s="222"/>
      <c r="N817" s="222"/>
      <c r="O817" s="222"/>
      <c r="P817" s="222"/>
      <c r="Q817" s="222"/>
      <c r="R817" s="222"/>
      <c r="S817" s="222"/>
      <c r="T817" s="222"/>
      <c r="U817" s="222"/>
      <c r="V817" s="222"/>
      <c r="W817" s="222"/>
      <c r="X817" s="222"/>
      <c r="Y817" s="222"/>
      <c r="Z817" s="222"/>
    </row>
    <row r="818" ht="12.75" customHeight="1">
      <c r="A818" s="222"/>
      <c r="B818" s="222"/>
      <c r="C818" s="222"/>
      <c r="D818" s="222"/>
      <c r="E818" s="222"/>
      <c r="F818" s="222"/>
      <c r="G818" s="222"/>
      <c r="H818" s="222"/>
      <c r="I818" s="222"/>
      <c r="J818" s="222"/>
      <c r="K818" s="222"/>
      <c r="L818" s="222"/>
      <c r="M818" s="222"/>
      <c r="N818" s="222"/>
      <c r="O818" s="222"/>
      <c r="P818" s="222"/>
      <c r="Q818" s="222"/>
      <c r="R818" s="222"/>
      <c r="S818" s="222"/>
      <c r="T818" s="222"/>
      <c r="U818" s="222"/>
      <c r="V818" s="222"/>
      <c r="W818" s="222"/>
      <c r="X818" s="222"/>
      <c r="Y818" s="222"/>
      <c r="Z818" s="222"/>
    </row>
    <row r="819" ht="12.75" customHeight="1">
      <c r="A819" s="222"/>
      <c r="B819" s="222"/>
      <c r="C819" s="222"/>
      <c r="D819" s="222"/>
      <c r="E819" s="222"/>
      <c r="F819" s="222"/>
      <c r="G819" s="222"/>
      <c r="H819" s="222"/>
      <c r="I819" s="222"/>
      <c r="J819" s="222"/>
      <c r="K819" s="222"/>
      <c r="L819" s="222"/>
      <c r="M819" s="222"/>
      <c r="N819" s="222"/>
      <c r="O819" s="222"/>
      <c r="P819" s="222"/>
      <c r="Q819" s="222"/>
      <c r="R819" s="222"/>
      <c r="S819" s="222"/>
      <c r="T819" s="222"/>
      <c r="U819" s="222"/>
      <c r="V819" s="222"/>
      <c r="W819" s="222"/>
      <c r="X819" s="222"/>
      <c r="Y819" s="222"/>
      <c r="Z819" s="222"/>
    </row>
    <row r="820" ht="12.75" customHeight="1">
      <c r="A820" s="222"/>
      <c r="B820" s="222"/>
      <c r="C820" s="222"/>
      <c r="D820" s="222"/>
      <c r="E820" s="222"/>
      <c r="F820" s="222"/>
      <c r="G820" s="222"/>
      <c r="H820" s="222"/>
      <c r="I820" s="222"/>
      <c r="J820" s="222"/>
      <c r="K820" s="222"/>
      <c r="L820" s="222"/>
      <c r="M820" s="222"/>
      <c r="N820" s="222"/>
      <c r="O820" s="222"/>
      <c r="P820" s="222"/>
      <c r="Q820" s="222"/>
      <c r="R820" s="222"/>
      <c r="S820" s="222"/>
      <c r="T820" s="222"/>
      <c r="U820" s="222"/>
      <c r="V820" s="222"/>
      <c r="W820" s="222"/>
      <c r="X820" s="222"/>
      <c r="Y820" s="222"/>
      <c r="Z820" s="222"/>
    </row>
    <row r="821" ht="12.75" customHeight="1">
      <c r="A821" s="222"/>
      <c r="B821" s="222"/>
      <c r="C821" s="222"/>
      <c r="D821" s="222"/>
      <c r="E821" s="222"/>
      <c r="F821" s="222"/>
      <c r="G821" s="222"/>
      <c r="H821" s="222"/>
      <c r="I821" s="222"/>
      <c r="J821" s="222"/>
      <c r="K821" s="222"/>
      <c r="L821" s="222"/>
      <c r="M821" s="222"/>
      <c r="N821" s="222"/>
      <c r="O821" s="222"/>
      <c r="P821" s="222"/>
      <c r="Q821" s="222"/>
      <c r="R821" s="222"/>
      <c r="S821" s="222"/>
      <c r="T821" s="222"/>
      <c r="U821" s="222"/>
      <c r="V821" s="222"/>
      <c r="W821" s="222"/>
      <c r="X821" s="222"/>
      <c r="Y821" s="222"/>
      <c r="Z821" s="222"/>
    </row>
    <row r="822" ht="12.75" customHeight="1">
      <c r="A822" s="222"/>
      <c r="B822" s="222"/>
      <c r="C822" s="222"/>
      <c r="D822" s="222"/>
      <c r="E822" s="222"/>
      <c r="F822" s="222"/>
      <c r="G822" s="222"/>
      <c r="H822" s="222"/>
      <c r="I822" s="222"/>
      <c r="J822" s="222"/>
      <c r="K822" s="222"/>
      <c r="L822" s="222"/>
      <c r="M822" s="222"/>
      <c r="N822" s="222"/>
      <c r="O822" s="222"/>
      <c r="P822" s="222"/>
      <c r="Q822" s="222"/>
      <c r="R822" s="222"/>
      <c r="S822" s="222"/>
      <c r="T822" s="222"/>
      <c r="U822" s="222"/>
      <c r="V822" s="222"/>
      <c r="W822" s="222"/>
      <c r="X822" s="222"/>
      <c r="Y822" s="222"/>
      <c r="Z822" s="222"/>
    </row>
    <row r="823" ht="12.75" customHeight="1">
      <c r="A823" s="222"/>
      <c r="B823" s="222"/>
      <c r="C823" s="222"/>
      <c r="D823" s="222"/>
      <c r="E823" s="222"/>
      <c r="F823" s="222"/>
      <c r="G823" s="222"/>
      <c r="H823" s="222"/>
      <c r="I823" s="222"/>
      <c r="J823" s="222"/>
      <c r="K823" s="222"/>
      <c r="L823" s="222"/>
      <c r="M823" s="222"/>
      <c r="N823" s="222"/>
      <c r="O823" s="222"/>
      <c r="P823" s="222"/>
      <c r="Q823" s="222"/>
      <c r="R823" s="222"/>
      <c r="S823" s="222"/>
      <c r="T823" s="222"/>
      <c r="U823" s="222"/>
      <c r="V823" s="222"/>
      <c r="W823" s="222"/>
      <c r="X823" s="222"/>
      <c r="Y823" s="222"/>
      <c r="Z823" s="222"/>
    </row>
    <row r="824" ht="12.75" customHeight="1">
      <c r="A824" s="222"/>
      <c r="B824" s="222"/>
      <c r="C824" s="222"/>
      <c r="D824" s="222"/>
      <c r="E824" s="222"/>
      <c r="F824" s="222"/>
      <c r="G824" s="222"/>
      <c r="H824" s="222"/>
      <c r="I824" s="222"/>
      <c r="J824" s="222"/>
      <c r="K824" s="222"/>
      <c r="L824" s="222"/>
      <c r="M824" s="222"/>
      <c r="N824" s="222"/>
      <c r="O824" s="222"/>
      <c r="P824" s="222"/>
      <c r="Q824" s="222"/>
      <c r="R824" s="222"/>
      <c r="S824" s="222"/>
      <c r="T824" s="222"/>
      <c r="U824" s="222"/>
      <c r="V824" s="222"/>
      <c r="W824" s="222"/>
      <c r="X824" s="222"/>
      <c r="Y824" s="222"/>
      <c r="Z824" s="222"/>
    </row>
    <row r="825" ht="12.75" customHeight="1">
      <c r="A825" s="222"/>
      <c r="B825" s="222"/>
      <c r="C825" s="222"/>
      <c r="D825" s="222"/>
      <c r="E825" s="222"/>
      <c r="F825" s="222"/>
      <c r="G825" s="222"/>
      <c r="H825" s="222"/>
      <c r="I825" s="222"/>
      <c r="J825" s="222"/>
      <c r="K825" s="222"/>
      <c r="L825" s="222"/>
      <c r="M825" s="222"/>
      <c r="N825" s="222"/>
      <c r="O825" s="222"/>
      <c r="P825" s="222"/>
      <c r="Q825" s="222"/>
      <c r="R825" s="222"/>
      <c r="S825" s="222"/>
      <c r="T825" s="222"/>
      <c r="U825" s="222"/>
      <c r="V825" s="222"/>
      <c r="W825" s="222"/>
      <c r="X825" s="222"/>
      <c r="Y825" s="222"/>
      <c r="Z825" s="222"/>
    </row>
    <row r="826" ht="12.75" customHeight="1">
      <c r="A826" s="222"/>
      <c r="B826" s="222"/>
      <c r="C826" s="222"/>
      <c r="D826" s="222"/>
      <c r="E826" s="222"/>
      <c r="F826" s="222"/>
      <c r="G826" s="222"/>
      <c r="H826" s="222"/>
      <c r="I826" s="222"/>
      <c r="J826" s="222"/>
      <c r="K826" s="222"/>
      <c r="L826" s="222"/>
      <c r="M826" s="222"/>
      <c r="N826" s="222"/>
      <c r="O826" s="222"/>
      <c r="P826" s="222"/>
      <c r="Q826" s="222"/>
      <c r="R826" s="222"/>
      <c r="S826" s="222"/>
      <c r="T826" s="222"/>
      <c r="U826" s="222"/>
      <c r="V826" s="222"/>
      <c r="W826" s="222"/>
      <c r="X826" s="222"/>
      <c r="Y826" s="222"/>
      <c r="Z826" s="222"/>
    </row>
    <row r="827" ht="12.75" customHeight="1">
      <c r="A827" s="222"/>
      <c r="B827" s="222"/>
      <c r="C827" s="222"/>
      <c r="D827" s="222"/>
      <c r="E827" s="222"/>
      <c r="F827" s="222"/>
      <c r="G827" s="222"/>
      <c r="H827" s="222"/>
      <c r="I827" s="222"/>
      <c r="J827" s="222"/>
      <c r="K827" s="222"/>
      <c r="L827" s="222"/>
      <c r="M827" s="222"/>
      <c r="N827" s="222"/>
      <c r="O827" s="222"/>
      <c r="P827" s="222"/>
      <c r="Q827" s="222"/>
      <c r="R827" s="222"/>
      <c r="S827" s="222"/>
      <c r="T827" s="222"/>
      <c r="U827" s="222"/>
      <c r="V827" s="222"/>
      <c r="W827" s="222"/>
      <c r="X827" s="222"/>
      <c r="Y827" s="222"/>
      <c r="Z827" s="222"/>
    </row>
    <row r="828" ht="12.75" customHeight="1">
      <c r="A828" s="222"/>
      <c r="B828" s="222"/>
      <c r="C828" s="222"/>
      <c r="D828" s="222"/>
      <c r="E828" s="222"/>
      <c r="F828" s="222"/>
      <c r="G828" s="222"/>
      <c r="H828" s="222"/>
      <c r="I828" s="222"/>
      <c r="J828" s="222"/>
      <c r="K828" s="222"/>
      <c r="L828" s="222"/>
      <c r="M828" s="222"/>
      <c r="N828" s="222"/>
      <c r="O828" s="222"/>
      <c r="P828" s="222"/>
      <c r="Q828" s="222"/>
      <c r="R828" s="222"/>
      <c r="S828" s="222"/>
      <c r="T828" s="222"/>
      <c r="U828" s="222"/>
      <c r="V828" s="222"/>
      <c r="W828" s="222"/>
      <c r="X828" s="222"/>
      <c r="Y828" s="222"/>
      <c r="Z828" s="222"/>
    </row>
    <row r="829" ht="12.75" customHeight="1">
      <c r="A829" s="222"/>
      <c r="B829" s="222"/>
      <c r="C829" s="222"/>
      <c r="D829" s="222"/>
      <c r="E829" s="222"/>
      <c r="F829" s="222"/>
      <c r="G829" s="222"/>
      <c r="H829" s="222"/>
      <c r="I829" s="222"/>
      <c r="J829" s="222"/>
      <c r="K829" s="222"/>
      <c r="L829" s="222"/>
      <c r="M829" s="222"/>
      <c r="N829" s="222"/>
      <c r="O829" s="222"/>
      <c r="P829" s="222"/>
      <c r="Q829" s="222"/>
      <c r="R829" s="222"/>
      <c r="S829" s="222"/>
      <c r="T829" s="222"/>
      <c r="U829" s="222"/>
      <c r="V829" s="222"/>
      <c r="W829" s="222"/>
      <c r="X829" s="222"/>
      <c r="Y829" s="222"/>
      <c r="Z829" s="222"/>
    </row>
    <row r="830" ht="12.75" customHeight="1">
      <c r="A830" s="222"/>
      <c r="B830" s="222"/>
      <c r="C830" s="222"/>
      <c r="D830" s="222"/>
      <c r="E830" s="222"/>
      <c r="F830" s="222"/>
      <c r="G830" s="222"/>
      <c r="H830" s="222"/>
      <c r="I830" s="222"/>
      <c r="J830" s="222"/>
      <c r="K830" s="222"/>
      <c r="L830" s="222"/>
      <c r="M830" s="222"/>
      <c r="N830" s="222"/>
      <c r="O830" s="222"/>
      <c r="P830" s="222"/>
      <c r="Q830" s="222"/>
      <c r="R830" s="222"/>
      <c r="S830" s="222"/>
      <c r="T830" s="222"/>
      <c r="U830" s="222"/>
      <c r="V830" s="222"/>
      <c r="W830" s="222"/>
      <c r="X830" s="222"/>
      <c r="Y830" s="222"/>
      <c r="Z830" s="222"/>
    </row>
    <row r="831" ht="12.75" customHeight="1">
      <c r="A831" s="222"/>
      <c r="B831" s="222"/>
      <c r="C831" s="222"/>
      <c r="D831" s="222"/>
      <c r="E831" s="222"/>
      <c r="F831" s="222"/>
      <c r="G831" s="222"/>
      <c r="H831" s="222"/>
      <c r="I831" s="222"/>
      <c r="J831" s="222"/>
      <c r="K831" s="222"/>
      <c r="L831" s="222"/>
      <c r="M831" s="222"/>
      <c r="N831" s="222"/>
      <c r="O831" s="222"/>
      <c r="P831" s="222"/>
      <c r="Q831" s="222"/>
      <c r="R831" s="222"/>
      <c r="S831" s="222"/>
      <c r="T831" s="222"/>
      <c r="U831" s="222"/>
      <c r="V831" s="222"/>
      <c r="W831" s="222"/>
      <c r="X831" s="222"/>
      <c r="Y831" s="222"/>
      <c r="Z831" s="222"/>
    </row>
    <row r="832" ht="12.75" customHeight="1">
      <c r="A832" s="222"/>
      <c r="B832" s="222"/>
      <c r="C832" s="222"/>
      <c r="D832" s="222"/>
      <c r="E832" s="222"/>
      <c r="F832" s="222"/>
      <c r="G832" s="222"/>
      <c r="H832" s="222"/>
      <c r="I832" s="222"/>
      <c r="J832" s="222"/>
      <c r="K832" s="222"/>
      <c r="L832" s="222"/>
      <c r="M832" s="222"/>
      <c r="N832" s="222"/>
      <c r="O832" s="222"/>
      <c r="P832" s="222"/>
      <c r="Q832" s="222"/>
      <c r="R832" s="222"/>
      <c r="S832" s="222"/>
      <c r="T832" s="222"/>
      <c r="U832" s="222"/>
      <c r="V832" s="222"/>
      <c r="W832" s="222"/>
      <c r="X832" s="222"/>
      <c r="Y832" s="222"/>
      <c r="Z832" s="222"/>
    </row>
    <row r="833" ht="12.75" customHeight="1">
      <c r="A833" s="222"/>
      <c r="B833" s="222"/>
      <c r="C833" s="222"/>
      <c r="D833" s="222"/>
      <c r="E833" s="222"/>
      <c r="F833" s="222"/>
      <c r="G833" s="222"/>
      <c r="H833" s="222"/>
      <c r="I833" s="222"/>
      <c r="J833" s="222"/>
      <c r="K833" s="222"/>
      <c r="L833" s="222"/>
      <c r="M833" s="222"/>
      <c r="N833" s="222"/>
      <c r="O833" s="222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  <c r="Z833" s="222"/>
    </row>
    <row r="834" ht="12.75" customHeight="1">
      <c r="A834" s="222"/>
      <c r="B834" s="222"/>
      <c r="C834" s="222"/>
      <c r="D834" s="222"/>
      <c r="E834" s="222"/>
      <c r="F834" s="222"/>
      <c r="G834" s="222"/>
      <c r="H834" s="222"/>
      <c r="I834" s="222"/>
      <c r="J834" s="222"/>
      <c r="K834" s="222"/>
      <c r="L834" s="222"/>
      <c r="M834" s="222"/>
      <c r="N834" s="222"/>
      <c r="O834" s="222"/>
      <c r="P834" s="222"/>
      <c r="Q834" s="222"/>
      <c r="R834" s="222"/>
      <c r="S834" s="222"/>
      <c r="T834" s="222"/>
      <c r="U834" s="222"/>
      <c r="V834" s="222"/>
      <c r="W834" s="222"/>
      <c r="X834" s="222"/>
      <c r="Y834" s="222"/>
      <c r="Z834" s="222"/>
    </row>
    <row r="835" ht="12.75" customHeight="1">
      <c r="A835" s="222"/>
      <c r="B835" s="222"/>
      <c r="C835" s="222"/>
      <c r="D835" s="222"/>
      <c r="E835" s="222"/>
      <c r="F835" s="222"/>
      <c r="G835" s="222"/>
      <c r="H835" s="222"/>
      <c r="I835" s="222"/>
      <c r="J835" s="222"/>
      <c r="K835" s="222"/>
      <c r="L835" s="222"/>
      <c r="M835" s="222"/>
      <c r="N835" s="222"/>
      <c r="O835" s="222"/>
      <c r="P835" s="222"/>
      <c r="Q835" s="222"/>
      <c r="R835" s="222"/>
      <c r="S835" s="222"/>
      <c r="T835" s="222"/>
      <c r="U835" s="222"/>
      <c r="V835" s="222"/>
      <c r="W835" s="222"/>
      <c r="X835" s="222"/>
      <c r="Y835" s="222"/>
      <c r="Z835" s="222"/>
    </row>
    <row r="836" ht="12.75" customHeight="1">
      <c r="A836" s="222"/>
      <c r="B836" s="222"/>
      <c r="C836" s="222"/>
      <c r="D836" s="222"/>
      <c r="E836" s="222"/>
      <c r="F836" s="222"/>
      <c r="G836" s="222"/>
      <c r="H836" s="222"/>
      <c r="I836" s="222"/>
      <c r="J836" s="222"/>
      <c r="K836" s="222"/>
      <c r="L836" s="222"/>
      <c r="M836" s="222"/>
      <c r="N836" s="222"/>
      <c r="O836" s="222"/>
      <c r="P836" s="222"/>
      <c r="Q836" s="222"/>
      <c r="R836" s="222"/>
      <c r="S836" s="222"/>
      <c r="T836" s="222"/>
      <c r="U836" s="222"/>
      <c r="V836" s="222"/>
      <c r="W836" s="222"/>
      <c r="X836" s="222"/>
      <c r="Y836" s="222"/>
      <c r="Z836" s="222"/>
    </row>
    <row r="837" ht="12.75" customHeight="1">
      <c r="A837" s="222"/>
      <c r="B837" s="222"/>
      <c r="C837" s="222"/>
      <c r="D837" s="222"/>
      <c r="E837" s="222"/>
      <c r="F837" s="222"/>
      <c r="G837" s="222"/>
      <c r="H837" s="222"/>
      <c r="I837" s="222"/>
      <c r="J837" s="222"/>
      <c r="K837" s="222"/>
      <c r="L837" s="222"/>
      <c r="M837" s="222"/>
      <c r="N837" s="222"/>
      <c r="O837" s="222"/>
      <c r="P837" s="222"/>
      <c r="Q837" s="222"/>
      <c r="R837" s="222"/>
      <c r="S837" s="222"/>
      <c r="T837" s="222"/>
      <c r="U837" s="222"/>
      <c r="V837" s="222"/>
      <c r="W837" s="222"/>
      <c r="X837" s="222"/>
      <c r="Y837" s="222"/>
      <c r="Z837" s="222"/>
    </row>
    <row r="838" ht="12.75" customHeight="1">
      <c r="A838" s="222"/>
      <c r="B838" s="222"/>
      <c r="C838" s="222"/>
      <c r="D838" s="222"/>
      <c r="E838" s="222"/>
      <c r="F838" s="222"/>
      <c r="G838" s="222"/>
      <c r="H838" s="222"/>
      <c r="I838" s="222"/>
      <c r="J838" s="222"/>
      <c r="K838" s="222"/>
      <c r="L838" s="222"/>
      <c r="M838" s="222"/>
      <c r="N838" s="222"/>
      <c r="O838" s="222"/>
      <c r="P838" s="222"/>
      <c r="Q838" s="222"/>
      <c r="R838" s="222"/>
      <c r="S838" s="222"/>
      <c r="T838" s="222"/>
      <c r="U838" s="222"/>
      <c r="V838" s="222"/>
      <c r="W838" s="222"/>
      <c r="X838" s="222"/>
      <c r="Y838" s="222"/>
      <c r="Z838" s="222"/>
    </row>
    <row r="839" ht="12.75" customHeight="1">
      <c r="A839" s="222"/>
      <c r="B839" s="222"/>
      <c r="C839" s="222"/>
      <c r="D839" s="222"/>
      <c r="E839" s="222"/>
      <c r="F839" s="222"/>
      <c r="G839" s="222"/>
      <c r="H839" s="222"/>
      <c r="I839" s="222"/>
      <c r="J839" s="222"/>
      <c r="K839" s="222"/>
      <c r="L839" s="222"/>
      <c r="M839" s="222"/>
      <c r="N839" s="222"/>
      <c r="O839" s="222"/>
      <c r="P839" s="222"/>
      <c r="Q839" s="222"/>
      <c r="R839" s="222"/>
      <c r="S839" s="222"/>
      <c r="T839" s="222"/>
      <c r="U839" s="222"/>
      <c r="V839" s="222"/>
      <c r="W839" s="222"/>
      <c r="X839" s="222"/>
      <c r="Y839" s="222"/>
      <c r="Z839" s="222"/>
    </row>
    <row r="840" ht="12.75" customHeight="1">
      <c r="A840" s="222"/>
      <c r="B840" s="222"/>
      <c r="C840" s="222"/>
      <c r="D840" s="222"/>
      <c r="E840" s="222"/>
      <c r="F840" s="222"/>
      <c r="G840" s="222"/>
      <c r="H840" s="222"/>
      <c r="I840" s="222"/>
      <c r="J840" s="222"/>
      <c r="K840" s="222"/>
      <c r="L840" s="222"/>
      <c r="M840" s="222"/>
      <c r="N840" s="222"/>
      <c r="O840" s="222"/>
      <c r="P840" s="222"/>
      <c r="Q840" s="222"/>
      <c r="R840" s="222"/>
      <c r="S840" s="222"/>
      <c r="T840" s="222"/>
      <c r="U840" s="222"/>
      <c r="V840" s="222"/>
      <c r="W840" s="222"/>
      <c r="X840" s="222"/>
      <c r="Y840" s="222"/>
      <c r="Z840" s="222"/>
    </row>
    <row r="841" ht="12.75" customHeight="1">
      <c r="A841" s="222"/>
      <c r="B841" s="222"/>
      <c r="C841" s="222"/>
      <c r="D841" s="222"/>
      <c r="E841" s="222"/>
      <c r="F841" s="222"/>
      <c r="G841" s="222"/>
      <c r="H841" s="222"/>
      <c r="I841" s="222"/>
      <c r="J841" s="222"/>
      <c r="K841" s="222"/>
      <c r="L841" s="222"/>
      <c r="M841" s="222"/>
      <c r="N841" s="222"/>
      <c r="O841" s="222"/>
      <c r="P841" s="222"/>
      <c r="Q841" s="222"/>
      <c r="R841" s="222"/>
      <c r="S841" s="222"/>
      <c r="T841" s="222"/>
      <c r="U841" s="222"/>
      <c r="V841" s="222"/>
      <c r="W841" s="222"/>
      <c r="X841" s="222"/>
      <c r="Y841" s="222"/>
      <c r="Z841" s="222"/>
    </row>
    <row r="842" ht="12.75" customHeight="1">
      <c r="A842" s="222"/>
      <c r="B842" s="222"/>
      <c r="C842" s="222"/>
      <c r="D842" s="222"/>
      <c r="E842" s="222"/>
      <c r="F842" s="222"/>
      <c r="G842" s="222"/>
      <c r="H842" s="222"/>
      <c r="I842" s="222"/>
      <c r="J842" s="222"/>
      <c r="K842" s="222"/>
      <c r="L842" s="222"/>
      <c r="M842" s="222"/>
      <c r="N842" s="222"/>
      <c r="O842" s="222"/>
      <c r="P842" s="222"/>
      <c r="Q842" s="222"/>
      <c r="R842" s="222"/>
      <c r="S842" s="222"/>
      <c r="T842" s="222"/>
      <c r="U842" s="222"/>
      <c r="V842" s="222"/>
      <c r="W842" s="222"/>
      <c r="X842" s="222"/>
      <c r="Y842" s="222"/>
      <c r="Z842" s="222"/>
    </row>
    <row r="843" ht="12.75" customHeight="1">
      <c r="A843" s="222"/>
      <c r="B843" s="222"/>
      <c r="C843" s="222"/>
      <c r="D843" s="222"/>
      <c r="E843" s="222"/>
      <c r="F843" s="222"/>
      <c r="G843" s="222"/>
      <c r="H843" s="222"/>
      <c r="I843" s="222"/>
      <c r="J843" s="222"/>
      <c r="K843" s="222"/>
      <c r="L843" s="222"/>
      <c r="M843" s="222"/>
      <c r="N843" s="222"/>
      <c r="O843" s="222"/>
      <c r="P843" s="222"/>
      <c r="Q843" s="222"/>
      <c r="R843" s="222"/>
      <c r="S843" s="222"/>
      <c r="T843" s="222"/>
      <c r="U843" s="222"/>
      <c r="V843" s="222"/>
      <c r="W843" s="222"/>
      <c r="X843" s="222"/>
      <c r="Y843" s="222"/>
      <c r="Z843" s="222"/>
    </row>
    <row r="844" ht="12.75" customHeight="1">
      <c r="A844" s="222"/>
      <c r="B844" s="222"/>
      <c r="C844" s="222"/>
      <c r="D844" s="222"/>
      <c r="E844" s="222"/>
      <c r="F844" s="222"/>
      <c r="G844" s="222"/>
      <c r="H844" s="222"/>
      <c r="I844" s="222"/>
      <c r="J844" s="222"/>
      <c r="K844" s="222"/>
      <c r="L844" s="222"/>
      <c r="M844" s="222"/>
      <c r="N844" s="222"/>
      <c r="O844" s="222"/>
      <c r="P844" s="222"/>
      <c r="Q844" s="222"/>
      <c r="R844" s="222"/>
      <c r="S844" s="222"/>
      <c r="T844" s="222"/>
      <c r="U844" s="222"/>
      <c r="V844" s="222"/>
      <c r="W844" s="222"/>
      <c r="X844" s="222"/>
      <c r="Y844" s="222"/>
      <c r="Z844" s="222"/>
    </row>
    <row r="845" ht="12.75" customHeight="1">
      <c r="A845" s="222"/>
      <c r="B845" s="222"/>
      <c r="C845" s="222"/>
      <c r="D845" s="222"/>
      <c r="E845" s="222"/>
      <c r="F845" s="222"/>
      <c r="G845" s="222"/>
      <c r="H845" s="222"/>
      <c r="I845" s="222"/>
      <c r="J845" s="222"/>
      <c r="K845" s="222"/>
      <c r="L845" s="222"/>
      <c r="M845" s="222"/>
      <c r="N845" s="222"/>
      <c r="O845" s="222"/>
      <c r="P845" s="222"/>
      <c r="Q845" s="222"/>
      <c r="R845" s="222"/>
      <c r="S845" s="222"/>
      <c r="T845" s="222"/>
      <c r="U845" s="222"/>
      <c r="V845" s="222"/>
      <c r="W845" s="222"/>
      <c r="X845" s="222"/>
      <c r="Y845" s="222"/>
      <c r="Z845" s="222"/>
    </row>
    <row r="846" ht="12.75" customHeight="1">
      <c r="A846" s="222"/>
      <c r="B846" s="222"/>
      <c r="C846" s="222"/>
      <c r="D846" s="222"/>
      <c r="E846" s="222"/>
      <c r="F846" s="222"/>
      <c r="G846" s="222"/>
      <c r="H846" s="222"/>
      <c r="I846" s="222"/>
      <c r="J846" s="222"/>
      <c r="K846" s="222"/>
      <c r="L846" s="222"/>
      <c r="M846" s="222"/>
      <c r="N846" s="222"/>
      <c r="O846" s="222"/>
      <c r="P846" s="222"/>
      <c r="Q846" s="222"/>
      <c r="R846" s="222"/>
      <c r="S846" s="222"/>
      <c r="T846" s="222"/>
      <c r="U846" s="222"/>
      <c r="V846" s="222"/>
      <c r="W846" s="222"/>
      <c r="X846" s="222"/>
      <c r="Y846" s="222"/>
      <c r="Z846" s="222"/>
    </row>
    <row r="847" ht="12.75" customHeight="1">
      <c r="A847" s="222"/>
      <c r="B847" s="222"/>
      <c r="C847" s="222"/>
      <c r="D847" s="222"/>
      <c r="E847" s="222"/>
      <c r="F847" s="222"/>
      <c r="G847" s="222"/>
      <c r="H847" s="222"/>
      <c r="I847" s="222"/>
      <c r="J847" s="222"/>
      <c r="K847" s="222"/>
      <c r="L847" s="222"/>
      <c r="M847" s="222"/>
      <c r="N847" s="222"/>
      <c r="O847" s="222"/>
      <c r="P847" s="222"/>
      <c r="Q847" s="222"/>
      <c r="R847" s="222"/>
      <c r="S847" s="222"/>
      <c r="T847" s="222"/>
      <c r="U847" s="222"/>
      <c r="V847" s="222"/>
      <c r="W847" s="222"/>
      <c r="X847" s="222"/>
      <c r="Y847" s="222"/>
      <c r="Z847" s="222"/>
    </row>
    <row r="848" ht="12.75" customHeight="1">
      <c r="A848" s="222"/>
      <c r="B848" s="222"/>
      <c r="C848" s="222"/>
      <c r="D848" s="222"/>
      <c r="E848" s="222"/>
      <c r="F848" s="222"/>
      <c r="G848" s="222"/>
      <c r="H848" s="222"/>
      <c r="I848" s="222"/>
      <c r="J848" s="222"/>
      <c r="K848" s="222"/>
      <c r="L848" s="222"/>
      <c r="M848" s="222"/>
      <c r="N848" s="222"/>
      <c r="O848" s="222"/>
      <c r="P848" s="222"/>
      <c r="Q848" s="222"/>
      <c r="R848" s="222"/>
      <c r="S848" s="222"/>
      <c r="T848" s="222"/>
      <c r="U848" s="222"/>
      <c r="V848" s="222"/>
      <c r="W848" s="222"/>
      <c r="X848" s="222"/>
      <c r="Y848" s="222"/>
      <c r="Z848" s="222"/>
    </row>
    <row r="849" ht="12.75" customHeight="1">
      <c r="A849" s="222"/>
      <c r="B849" s="222"/>
      <c r="C849" s="222"/>
      <c r="D849" s="222"/>
      <c r="E849" s="222"/>
      <c r="F849" s="222"/>
      <c r="G849" s="222"/>
      <c r="H849" s="222"/>
      <c r="I849" s="222"/>
      <c r="J849" s="222"/>
      <c r="K849" s="222"/>
      <c r="L849" s="222"/>
      <c r="M849" s="222"/>
      <c r="N849" s="222"/>
      <c r="O849" s="222"/>
      <c r="P849" s="222"/>
      <c r="Q849" s="222"/>
      <c r="R849" s="222"/>
      <c r="S849" s="222"/>
      <c r="T849" s="222"/>
      <c r="U849" s="222"/>
      <c r="V849" s="222"/>
      <c r="W849" s="222"/>
      <c r="X849" s="222"/>
      <c r="Y849" s="222"/>
      <c r="Z849" s="222"/>
    </row>
    <row r="850" ht="12.75" customHeight="1">
      <c r="A850" s="222"/>
      <c r="B850" s="222"/>
      <c r="C850" s="222"/>
      <c r="D850" s="222"/>
      <c r="E850" s="222"/>
      <c r="F850" s="222"/>
      <c r="G850" s="222"/>
      <c r="H850" s="222"/>
      <c r="I850" s="222"/>
      <c r="J850" s="222"/>
      <c r="K850" s="222"/>
      <c r="L850" s="222"/>
      <c r="M850" s="222"/>
      <c r="N850" s="222"/>
      <c r="O850" s="222"/>
      <c r="P850" s="222"/>
      <c r="Q850" s="222"/>
      <c r="R850" s="222"/>
      <c r="S850" s="222"/>
      <c r="T850" s="222"/>
      <c r="U850" s="222"/>
      <c r="V850" s="222"/>
      <c r="W850" s="222"/>
      <c r="X850" s="222"/>
      <c r="Y850" s="222"/>
      <c r="Z850" s="222"/>
    </row>
    <row r="851" ht="12.75" customHeight="1">
      <c r="A851" s="222"/>
      <c r="B851" s="222"/>
      <c r="C851" s="222"/>
      <c r="D851" s="222"/>
      <c r="E851" s="222"/>
      <c r="F851" s="222"/>
      <c r="G851" s="222"/>
      <c r="H851" s="222"/>
      <c r="I851" s="222"/>
      <c r="J851" s="222"/>
      <c r="K851" s="222"/>
      <c r="L851" s="222"/>
      <c r="M851" s="222"/>
      <c r="N851" s="222"/>
      <c r="O851" s="222"/>
      <c r="P851" s="222"/>
      <c r="Q851" s="222"/>
      <c r="R851" s="222"/>
      <c r="S851" s="222"/>
      <c r="T851" s="222"/>
      <c r="U851" s="222"/>
      <c r="V851" s="222"/>
      <c r="W851" s="222"/>
      <c r="X851" s="222"/>
      <c r="Y851" s="222"/>
      <c r="Z851" s="222"/>
    </row>
    <row r="852" ht="12.75" customHeight="1">
      <c r="A852" s="222"/>
      <c r="B852" s="222"/>
      <c r="C852" s="222"/>
      <c r="D852" s="222"/>
      <c r="E852" s="222"/>
      <c r="F852" s="222"/>
      <c r="G852" s="222"/>
      <c r="H852" s="222"/>
      <c r="I852" s="222"/>
      <c r="J852" s="222"/>
      <c r="K852" s="222"/>
      <c r="L852" s="222"/>
      <c r="M852" s="222"/>
      <c r="N852" s="222"/>
      <c r="O852" s="222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  <c r="Z852" s="222"/>
    </row>
    <row r="853" ht="12.75" customHeight="1">
      <c r="A853" s="222"/>
      <c r="B853" s="222"/>
      <c r="C853" s="222"/>
      <c r="D853" s="222"/>
      <c r="E853" s="222"/>
      <c r="F853" s="222"/>
      <c r="G853" s="222"/>
      <c r="H853" s="222"/>
      <c r="I853" s="222"/>
      <c r="J853" s="222"/>
      <c r="K853" s="222"/>
      <c r="L853" s="222"/>
      <c r="M853" s="222"/>
      <c r="N853" s="222"/>
      <c r="O853" s="222"/>
      <c r="P853" s="222"/>
      <c r="Q853" s="222"/>
      <c r="R853" s="222"/>
      <c r="S853" s="222"/>
      <c r="T853" s="222"/>
      <c r="U853" s="222"/>
      <c r="V853" s="222"/>
      <c r="W853" s="222"/>
      <c r="X853" s="222"/>
      <c r="Y853" s="222"/>
      <c r="Z853" s="222"/>
    </row>
    <row r="854" ht="12.75" customHeight="1">
      <c r="A854" s="222"/>
      <c r="B854" s="222"/>
      <c r="C854" s="222"/>
      <c r="D854" s="222"/>
      <c r="E854" s="222"/>
      <c r="F854" s="222"/>
      <c r="G854" s="222"/>
      <c r="H854" s="222"/>
      <c r="I854" s="222"/>
      <c r="J854" s="222"/>
      <c r="K854" s="222"/>
      <c r="L854" s="222"/>
      <c r="M854" s="222"/>
      <c r="N854" s="222"/>
      <c r="O854" s="222"/>
      <c r="P854" s="222"/>
      <c r="Q854" s="222"/>
      <c r="R854" s="222"/>
      <c r="S854" s="222"/>
      <c r="T854" s="222"/>
      <c r="U854" s="222"/>
      <c r="V854" s="222"/>
      <c r="W854" s="222"/>
      <c r="X854" s="222"/>
      <c r="Y854" s="222"/>
      <c r="Z854" s="222"/>
    </row>
    <row r="855" ht="12.75" customHeight="1">
      <c r="A855" s="222"/>
      <c r="B855" s="222"/>
      <c r="C855" s="222"/>
      <c r="D855" s="222"/>
      <c r="E855" s="222"/>
      <c r="F855" s="222"/>
      <c r="G855" s="222"/>
      <c r="H855" s="222"/>
      <c r="I855" s="222"/>
      <c r="J855" s="222"/>
      <c r="K855" s="222"/>
      <c r="L855" s="222"/>
      <c r="M855" s="222"/>
      <c r="N855" s="222"/>
      <c r="O855" s="222"/>
      <c r="P855" s="222"/>
      <c r="Q855" s="222"/>
      <c r="R855" s="222"/>
      <c r="S855" s="222"/>
      <c r="T855" s="222"/>
      <c r="U855" s="222"/>
      <c r="V855" s="222"/>
      <c r="W855" s="222"/>
      <c r="X855" s="222"/>
      <c r="Y855" s="222"/>
      <c r="Z855" s="222"/>
    </row>
    <row r="856" ht="12.75" customHeight="1">
      <c r="A856" s="222"/>
      <c r="B856" s="222"/>
      <c r="C856" s="222"/>
      <c r="D856" s="222"/>
      <c r="E856" s="222"/>
      <c r="F856" s="222"/>
      <c r="G856" s="222"/>
      <c r="H856" s="222"/>
      <c r="I856" s="222"/>
      <c r="J856" s="222"/>
      <c r="K856" s="222"/>
      <c r="L856" s="222"/>
      <c r="M856" s="222"/>
      <c r="N856" s="222"/>
      <c r="O856" s="222"/>
      <c r="P856" s="222"/>
      <c r="Q856" s="222"/>
      <c r="R856" s="222"/>
      <c r="S856" s="222"/>
      <c r="T856" s="222"/>
      <c r="U856" s="222"/>
      <c r="V856" s="222"/>
      <c r="W856" s="222"/>
      <c r="X856" s="222"/>
      <c r="Y856" s="222"/>
      <c r="Z856" s="222"/>
    </row>
    <row r="857" ht="12.75" customHeight="1">
      <c r="A857" s="222"/>
      <c r="B857" s="222"/>
      <c r="C857" s="222"/>
      <c r="D857" s="222"/>
      <c r="E857" s="222"/>
      <c r="F857" s="222"/>
      <c r="G857" s="222"/>
      <c r="H857" s="222"/>
      <c r="I857" s="222"/>
      <c r="J857" s="222"/>
      <c r="K857" s="222"/>
      <c r="L857" s="222"/>
      <c r="M857" s="222"/>
      <c r="N857" s="222"/>
      <c r="O857" s="222"/>
      <c r="P857" s="222"/>
      <c r="Q857" s="222"/>
      <c r="R857" s="222"/>
      <c r="S857" s="222"/>
      <c r="T857" s="222"/>
      <c r="U857" s="222"/>
      <c r="V857" s="222"/>
      <c r="W857" s="222"/>
      <c r="X857" s="222"/>
      <c r="Y857" s="222"/>
      <c r="Z857" s="222"/>
    </row>
    <row r="858" ht="12.75" customHeight="1">
      <c r="A858" s="222"/>
      <c r="B858" s="222"/>
      <c r="C858" s="222"/>
      <c r="D858" s="222"/>
      <c r="E858" s="222"/>
      <c r="F858" s="222"/>
      <c r="G858" s="222"/>
      <c r="H858" s="222"/>
      <c r="I858" s="222"/>
      <c r="J858" s="222"/>
      <c r="K858" s="222"/>
      <c r="L858" s="222"/>
      <c r="M858" s="222"/>
      <c r="N858" s="222"/>
      <c r="O858" s="222"/>
      <c r="P858" s="222"/>
      <c r="Q858" s="222"/>
      <c r="R858" s="222"/>
      <c r="S858" s="222"/>
      <c r="T858" s="222"/>
      <c r="U858" s="222"/>
      <c r="V858" s="222"/>
      <c r="W858" s="222"/>
      <c r="X858" s="222"/>
      <c r="Y858" s="222"/>
      <c r="Z858" s="222"/>
    </row>
    <row r="859" ht="12.75" customHeight="1">
      <c r="A859" s="222"/>
      <c r="B859" s="222"/>
      <c r="C859" s="222"/>
      <c r="D859" s="222"/>
      <c r="E859" s="222"/>
      <c r="F859" s="222"/>
      <c r="G859" s="222"/>
      <c r="H859" s="222"/>
      <c r="I859" s="222"/>
      <c r="J859" s="222"/>
      <c r="K859" s="222"/>
      <c r="L859" s="222"/>
      <c r="M859" s="222"/>
      <c r="N859" s="222"/>
      <c r="O859" s="222"/>
      <c r="P859" s="222"/>
      <c r="Q859" s="222"/>
      <c r="R859" s="222"/>
      <c r="S859" s="222"/>
      <c r="T859" s="222"/>
      <c r="U859" s="222"/>
      <c r="V859" s="222"/>
      <c r="W859" s="222"/>
      <c r="X859" s="222"/>
      <c r="Y859" s="222"/>
      <c r="Z859" s="222"/>
    </row>
    <row r="860" ht="12.75" customHeight="1">
      <c r="A860" s="222"/>
      <c r="B860" s="222"/>
      <c r="C860" s="222"/>
      <c r="D860" s="222"/>
      <c r="E860" s="222"/>
      <c r="F860" s="222"/>
      <c r="G860" s="222"/>
      <c r="H860" s="222"/>
      <c r="I860" s="222"/>
      <c r="J860" s="222"/>
      <c r="K860" s="222"/>
      <c r="L860" s="222"/>
      <c r="M860" s="222"/>
      <c r="N860" s="222"/>
      <c r="O860" s="222"/>
      <c r="P860" s="222"/>
      <c r="Q860" s="222"/>
      <c r="R860" s="222"/>
      <c r="S860" s="222"/>
      <c r="T860" s="222"/>
      <c r="U860" s="222"/>
      <c r="V860" s="222"/>
      <c r="W860" s="222"/>
      <c r="X860" s="222"/>
      <c r="Y860" s="222"/>
      <c r="Z860" s="222"/>
    </row>
    <row r="861" ht="12.75" customHeight="1">
      <c r="A861" s="222"/>
      <c r="B861" s="222"/>
      <c r="C861" s="222"/>
      <c r="D861" s="222"/>
      <c r="E861" s="222"/>
      <c r="F861" s="222"/>
      <c r="G861" s="222"/>
      <c r="H861" s="222"/>
      <c r="I861" s="222"/>
      <c r="J861" s="222"/>
      <c r="K861" s="222"/>
      <c r="L861" s="222"/>
      <c r="M861" s="222"/>
      <c r="N861" s="222"/>
      <c r="O861" s="222"/>
      <c r="P861" s="222"/>
      <c r="Q861" s="222"/>
      <c r="R861" s="222"/>
      <c r="S861" s="222"/>
      <c r="T861" s="222"/>
      <c r="U861" s="222"/>
      <c r="V861" s="222"/>
      <c r="W861" s="222"/>
      <c r="X861" s="222"/>
      <c r="Y861" s="222"/>
      <c r="Z861" s="222"/>
    </row>
    <row r="862" ht="12.75" customHeight="1">
      <c r="A862" s="222"/>
      <c r="B862" s="222"/>
      <c r="C862" s="222"/>
      <c r="D862" s="222"/>
      <c r="E862" s="222"/>
      <c r="F862" s="222"/>
      <c r="G862" s="222"/>
      <c r="H862" s="222"/>
      <c r="I862" s="222"/>
      <c r="J862" s="222"/>
      <c r="K862" s="222"/>
      <c r="L862" s="222"/>
      <c r="M862" s="222"/>
      <c r="N862" s="222"/>
      <c r="O862" s="222"/>
      <c r="P862" s="222"/>
      <c r="Q862" s="222"/>
      <c r="R862" s="222"/>
      <c r="S862" s="222"/>
      <c r="T862" s="222"/>
      <c r="U862" s="222"/>
      <c r="V862" s="222"/>
      <c r="W862" s="222"/>
      <c r="X862" s="222"/>
      <c r="Y862" s="222"/>
      <c r="Z862" s="222"/>
    </row>
    <row r="863" ht="12.75" customHeight="1">
      <c r="A863" s="222"/>
      <c r="B863" s="222"/>
      <c r="C863" s="222"/>
      <c r="D863" s="222"/>
      <c r="E863" s="222"/>
      <c r="F863" s="222"/>
      <c r="G863" s="222"/>
      <c r="H863" s="222"/>
      <c r="I863" s="222"/>
      <c r="J863" s="222"/>
      <c r="K863" s="222"/>
      <c r="L863" s="222"/>
      <c r="M863" s="222"/>
      <c r="N863" s="222"/>
      <c r="O863" s="222"/>
      <c r="P863" s="222"/>
      <c r="Q863" s="222"/>
      <c r="R863" s="222"/>
      <c r="S863" s="222"/>
      <c r="T863" s="222"/>
      <c r="U863" s="222"/>
      <c r="V863" s="222"/>
      <c r="W863" s="222"/>
      <c r="X863" s="222"/>
      <c r="Y863" s="222"/>
      <c r="Z863" s="222"/>
    </row>
    <row r="864" ht="12.75" customHeight="1">
      <c r="A864" s="222"/>
      <c r="B864" s="222"/>
      <c r="C864" s="222"/>
      <c r="D864" s="222"/>
      <c r="E864" s="222"/>
      <c r="F864" s="222"/>
      <c r="G864" s="222"/>
      <c r="H864" s="222"/>
      <c r="I864" s="222"/>
      <c r="J864" s="222"/>
      <c r="K864" s="222"/>
      <c r="L864" s="222"/>
      <c r="M864" s="222"/>
      <c r="N864" s="222"/>
      <c r="O864" s="222"/>
      <c r="P864" s="222"/>
      <c r="Q864" s="222"/>
      <c r="R864" s="222"/>
      <c r="S864" s="222"/>
      <c r="T864" s="222"/>
      <c r="U864" s="222"/>
      <c r="V864" s="222"/>
      <c r="W864" s="222"/>
      <c r="X864" s="222"/>
      <c r="Y864" s="222"/>
      <c r="Z864" s="222"/>
    </row>
    <row r="865" ht="12.75" customHeight="1">
      <c r="A865" s="222"/>
      <c r="B865" s="222"/>
      <c r="C865" s="222"/>
      <c r="D865" s="222"/>
      <c r="E865" s="222"/>
      <c r="F865" s="222"/>
      <c r="G865" s="222"/>
      <c r="H865" s="222"/>
      <c r="I865" s="222"/>
      <c r="J865" s="222"/>
      <c r="K865" s="222"/>
      <c r="L865" s="222"/>
      <c r="M865" s="222"/>
      <c r="N865" s="222"/>
      <c r="O865" s="222"/>
      <c r="P865" s="222"/>
      <c r="Q865" s="222"/>
      <c r="R865" s="222"/>
      <c r="S865" s="222"/>
      <c r="T865" s="222"/>
      <c r="U865" s="222"/>
      <c r="V865" s="222"/>
      <c r="W865" s="222"/>
      <c r="X865" s="222"/>
      <c r="Y865" s="222"/>
      <c r="Z865" s="222"/>
    </row>
    <row r="866" ht="12.75" customHeight="1">
      <c r="A866" s="222"/>
      <c r="B866" s="222"/>
      <c r="C866" s="222"/>
      <c r="D866" s="222"/>
      <c r="E866" s="222"/>
      <c r="F866" s="222"/>
      <c r="G866" s="222"/>
      <c r="H866" s="222"/>
      <c r="I866" s="222"/>
      <c r="J866" s="222"/>
      <c r="K866" s="222"/>
      <c r="L866" s="222"/>
      <c r="M866" s="222"/>
      <c r="N866" s="222"/>
      <c r="O866" s="222"/>
      <c r="P866" s="222"/>
      <c r="Q866" s="222"/>
      <c r="R866" s="222"/>
      <c r="S866" s="222"/>
      <c r="T866" s="222"/>
      <c r="U866" s="222"/>
      <c r="V866" s="222"/>
      <c r="W866" s="222"/>
      <c r="X866" s="222"/>
      <c r="Y866" s="222"/>
      <c r="Z866" s="222"/>
    </row>
    <row r="867" ht="12.75" customHeight="1">
      <c r="A867" s="222"/>
      <c r="B867" s="222"/>
      <c r="C867" s="222"/>
      <c r="D867" s="222"/>
      <c r="E867" s="222"/>
      <c r="F867" s="222"/>
      <c r="G867" s="222"/>
      <c r="H867" s="222"/>
      <c r="I867" s="222"/>
      <c r="J867" s="222"/>
      <c r="K867" s="222"/>
      <c r="L867" s="222"/>
      <c r="M867" s="222"/>
      <c r="N867" s="222"/>
      <c r="O867" s="222"/>
      <c r="P867" s="222"/>
      <c r="Q867" s="222"/>
      <c r="R867" s="222"/>
      <c r="S867" s="222"/>
      <c r="T867" s="222"/>
      <c r="U867" s="222"/>
      <c r="V867" s="222"/>
      <c r="W867" s="222"/>
      <c r="X867" s="222"/>
      <c r="Y867" s="222"/>
      <c r="Z867" s="222"/>
    </row>
    <row r="868" ht="12.75" customHeight="1">
      <c r="A868" s="222"/>
      <c r="B868" s="222"/>
      <c r="C868" s="222"/>
      <c r="D868" s="222"/>
      <c r="E868" s="222"/>
      <c r="F868" s="222"/>
      <c r="G868" s="222"/>
      <c r="H868" s="222"/>
      <c r="I868" s="222"/>
      <c r="J868" s="222"/>
      <c r="K868" s="222"/>
      <c r="L868" s="222"/>
      <c r="M868" s="222"/>
      <c r="N868" s="222"/>
      <c r="O868" s="222"/>
      <c r="P868" s="222"/>
      <c r="Q868" s="222"/>
      <c r="R868" s="222"/>
      <c r="S868" s="222"/>
      <c r="T868" s="222"/>
      <c r="U868" s="222"/>
      <c r="V868" s="222"/>
      <c r="W868" s="222"/>
      <c r="X868" s="222"/>
      <c r="Y868" s="222"/>
      <c r="Z868" s="222"/>
    </row>
    <row r="869" ht="12.75" customHeight="1">
      <c r="A869" s="222"/>
      <c r="B869" s="222"/>
      <c r="C869" s="222"/>
      <c r="D869" s="222"/>
      <c r="E869" s="222"/>
      <c r="F869" s="222"/>
      <c r="G869" s="222"/>
      <c r="H869" s="222"/>
      <c r="I869" s="222"/>
      <c r="J869" s="222"/>
      <c r="K869" s="222"/>
      <c r="L869" s="222"/>
      <c r="M869" s="222"/>
      <c r="N869" s="222"/>
      <c r="O869" s="222"/>
      <c r="P869" s="222"/>
      <c r="Q869" s="222"/>
      <c r="R869" s="222"/>
      <c r="S869" s="222"/>
      <c r="T869" s="222"/>
      <c r="U869" s="222"/>
      <c r="V869" s="222"/>
      <c r="W869" s="222"/>
      <c r="X869" s="222"/>
      <c r="Y869" s="222"/>
      <c r="Z869" s="222"/>
    </row>
    <row r="870" ht="12.75" customHeight="1">
      <c r="A870" s="222"/>
      <c r="B870" s="222"/>
      <c r="C870" s="222"/>
      <c r="D870" s="222"/>
      <c r="E870" s="222"/>
      <c r="F870" s="222"/>
      <c r="G870" s="222"/>
      <c r="H870" s="222"/>
      <c r="I870" s="222"/>
      <c r="J870" s="222"/>
      <c r="K870" s="222"/>
      <c r="L870" s="222"/>
      <c r="M870" s="222"/>
      <c r="N870" s="222"/>
      <c r="O870" s="222"/>
      <c r="P870" s="222"/>
      <c r="Q870" s="222"/>
      <c r="R870" s="222"/>
      <c r="S870" s="222"/>
      <c r="T870" s="222"/>
      <c r="U870" s="222"/>
      <c r="V870" s="222"/>
      <c r="W870" s="222"/>
      <c r="X870" s="222"/>
      <c r="Y870" s="222"/>
      <c r="Z870" s="222"/>
    </row>
    <row r="871" ht="12.75" customHeight="1">
      <c r="A871" s="222"/>
      <c r="B871" s="222"/>
      <c r="C871" s="222"/>
      <c r="D871" s="222"/>
      <c r="E871" s="222"/>
      <c r="F871" s="222"/>
      <c r="G871" s="222"/>
      <c r="H871" s="222"/>
      <c r="I871" s="222"/>
      <c r="J871" s="222"/>
      <c r="K871" s="222"/>
      <c r="L871" s="222"/>
      <c r="M871" s="222"/>
      <c r="N871" s="222"/>
      <c r="O871" s="222"/>
      <c r="P871" s="222"/>
      <c r="Q871" s="222"/>
      <c r="R871" s="222"/>
      <c r="S871" s="222"/>
      <c r="T871" s="222"/>
      <c r="U871" s="222"/>
      <c r="V871" s="222"/>
      <c r="W871" s="222"/>
      <c r="X871" s="222"/>
      <c r="Y871" s="222"/>
      <c r="Z871" s="222"/>
    </row>
    <row r="872" ht="12.75" customHeight="1">
      <c r="A872" s="222"/>
      <c r="B872" s="222"/>
      <c r="C872" s="222"/>
      <c r="D872" s="222"/>
      <c r="E872" s="222"/>
      <c r="F872" s="222"/>
      <c r="G872" s="222"/>
      <c r="H872" s="222"/>
      <c r="I872" s="222"/>
      <c r="J872" s="222"/>
      <c r="K872" s="222"/>
      <c r="L872" s="222"/>
      <c r="M872" s="222"/>
      <c r="N872" s="222"/>
      <c r="O872" s="222"/>
      <c r="P872" s="222"/>
      <c r="Q872" s="222"/>
      <c r="R872" s="222"/>
      <c r="S872" s="222"/>
      <c r="T872" s="222"/>
      <c r="U872" s="222"/>
      <c r="V872" s="222"/>
      <c r="W872" s="222"/>
      <c r="X872" s="222"/>
      <c r="Y872" s="222"/>
      <c r="Z872" s="222"/>
    </row>
    <row r="873" ht="12.75" customHeight="1">
      <c r="A873" s="222"/>
      <c r="B873" s="222"/>
      <c r="C873" s="222"/>
      <c r="D873" s="222"/>
      <c r="E873" s="222"/>
      <c r="F873" s="222"/>
      <c r="G873" s="222"/>
      <c r="H873" s="222"/>
      <c r="I873" s="222"/>
      <c r="J873" s="222"/>
      <c r="K873" s="222"/>
      <c r="L873" s="222"/>
      <c r="M873" s="222"/>
      <c r="N873" s="222"/>
      <c r="O873" s="222"/>
      <c r="P873" s="222"/>
      <c r="Q873" s="222"/>
      <c r="R873" s="222"/>
      <c r="S873" s="222"/>
      <c r="T873" s="222"/>
      <c r="U873" s="222"/>
      <c r="V873" s="222"/>
      <c r="W873" s="222"/>
      <c r="X873" s="222"/>
      <c r="Y873" s="222"/>
      <c r="Z873" s="222"/>
    </row>
    <row r="874" ht="12.75" customHeight="1">
      <c r="A874" s="222"/>
      <c r="B874" s="222"/>
      <c r="C874" s="222"/>
      <c r="D874" s="222"/>
      <c r="E874" s="222"/>
      <c r="F874" s="222"/>
      <c r="G874" s="222"/>
      <c r="H874" s="222"/>
      <c r="I874" s="222"/>
      <c r="J874" s="222"/>
      <c r="K874" s="222"/>
      <c r="L874" s="222"/>
      <c r="M874" s="222"/>
      <c r="N874" s="222"/>
      <c r="O874" s="222"/>
      <c r="P874" s="222"/>
      <c r="Q874" s="222"/>
      <c r="R874" s="222"/>
      <c r="S874" s="222"/>
      <c r="T874" s="222"/>
      <c r="U874" s="222"/>
      <c r="V874" s="222"/>
      <c r="W874" s="222"/>
      <c r="X874" s="222"/>
      <c r="Y874" s="222"/>
      <c r="Z874" s="222"/>
    </row>
    <row r="875" ht="12.75" customHeight="1">
      <c r="A875" s="222"/>
      <c r="B875" s="222"/>
      <c r="C875" s="222"/>
      <c r="D875" s="222"/>
      <c r="E875" s="222"/>
      <c r="F875" s="222"/>
      <c r="G875" s="222"/>
      <c r="H875" s="222"/>
      <c r="I875" s="222"/>
      <c r="J875" s="222"/>
      <c r="K875" s="222"/>
      <c r="L875" s="222"/>
      <c r="M875" s="222"/>
      <c r="N875" s="222"/>
      <c r="O875" s="222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  <c r="Z875" s="222"/>
    </row>
    <row r="876" ht="12.75" customHeight="1">
      <c r="A876" s="222"/>
      <c r="B876" s="222"/>
      <c r="C876" s="222"/>
      <c r="D876" s="222"/>
      <c r="E876" s="222"/>
      <c r="F876" s="222"/>
      <c r="G876" s="222"/>
      <c r="H876" s="222"/>
      <c r="I876" s="222"/>
      <c r="J876" s="222"/>
      <c r="K876" s="222"/>
      <c r="L876" s="222"/>
      <c r="M876" s="222"/>
      <c r="N876" s="222"/>
      <c r="O876" s="222"/>
      <c r="P876" s="222"/>
      <c r="Q876" s="222"/>
      <c r="R876" s="222"/>
      <c r="S876" s="222"/>
      <c r="T876" s="222"/>
      <c r="U876" s="222"/>
      <c r="V876" s="222"/>
      <c r="W876" s="222"/>
      <c r="X876" s="222"/>
      <c r="Y876" s="222"/>
      <c r="Z876" s="222"/>
    </row>
    <row r="877" ht="12.75" customHeight="1">
      <c r="A877" s="222"/>
      <c r="B877" s="222"/>
      <c r="C877" s="222"/>
      <c r="D877" s="222"/>
      <c r="E877" s="222"/>
      <c r="F877" s="222"/>
      <c r="G877" s="222"/>
      <c r="H877" s="222"/>
      <c r="I877" s="222"/>
      <c r="J877" s="222"/>
      <c r="K877" s="222"/>
      <c r="L877" s="222"/>
      <c r="M877" s="222"/>
      <c r="N877" s="222"/>
      <c r="O877" s="222"/>
      <c r="P877" s="222"/>
      <c r="Q877" s="222"/>
      <c r="R877" s="222"/>
      <c r="S877" s="222"/>
      <c r="T877" s="222"/>
      <c r="U877" s="222"/>
      <c r="V877" s="222"/>
      <c r="W877" s="222"/>
      <c r="X877" s="222"/>
      <c r="Y877" s="222"/>
      <c r="Z877" s="222"/>
    </row>
    <row r="878" ht="12.75" customHeight="1">
      <c r="A878" s="222"/>
      <c r="B878" s="222"/>
      <c r="C878" s="222"/>
      <c r="D878" s="222"/>
      <c r="E878" s="222"/>
      <c r="F878" s="222"/>
      <c r="G878" s="222"/>
      <c r="H878" s="222"/>
      <c r="I878" s="222"/>
      <c r="J878" s="222"/>
      <c r="K878" s="222"/>
      <c r="L878" s="222"/>
      <c r="M878" s="222"/>
      <c r="N878" s="222"/>
      <c r="O878" s="222"/>
      <c r="P878" s="222"/>
      <c r="Q878" s="222"/>
      <c r="R878" s="222"/>
      <c r="S878" s="222"/>
      <c r="T878" s="222"/>
      <c r="U878" s="222"/>
      <c r="V878" s="222"/>
      <c r="W878" s="222"/>
      <c r="X878" s="222"/>
      <c r="Y878" s="222"/>
      <c r="Z878" s="222"/>
    </row>
    <row r="879" ht="12.75" customHeight="1">
      <c r="A879" s="222"/>
      <c r="B879" s="222"/>
      <c r="C879" s="222"/>
      <c r="D879" s="222"/>
      <c r="E879" s="222"/>
      <c r="F879" s="222"/>
      <c r="G879" s="222"/>
      <c r="H879" s="222"/>
      <c r="I879" s="222"/>
      <c r="J879" s="222"/>
      <c r="K879" s="222"/>
      <c r="L879" s="222"/>
      <c r="M879" s="222"/>
      <c r="N879" s="222"/>
      <c r="O879" s="222"/>
      <c r="P879" s="222"/>
      <c r="Q879" s="222"/>
      <c r="R879" s="222"/>
      <c r="S879" s="222"/>
      <c r="T879" s="222"/>
      <c r="U879" s="222"/>
      <c r="V879" s="222"/>
      <c r="W879" s="222"/>
      <c r="X879" s="222"/>
      <c r="Y879" s="222"/>
      <c r="Z879" s="222"/>
    </row>
    <row r="880" ht="12.75" customHeight="1">
      <c r="A880" s="222"/>
      <c r="B880" s="222"/>
      <c r="C880" s="222"/>
      <c r="D880" s="222"/>
      <c r="E880" s="222"/>
      <c r="F880" s="222"/>
      <c r="G880" s="222"/>
      <c r="H880" s="222"/>
      <c r="I880" s="222"/>
      <c r="J880" s="222"/>
      <c r="K880" s="222"/>
      <c r="L880" s="222"/>
      <c r="M880" s="222"/>
      <c r="N880" s="222"/>
      <c r="O880" s="222"/>
      <c r="P880" s="222"/>
      <c r="Q880" s="222"/>
      <c r="R880" s="222"/>
      <c r="S880" s="222"/>
      <c r="T880" s="222"/>
      <c r="U880" s="222"/>
      <c r="V880" s="222"/>
      <c r="W880" s="222"/>
      <c r="X880" s="222"/>
      <c r="Y880" s="222"/>
      <c r="Z880" s="222"/>
    </row>
    <row r="881" ht="12.75" customHeight="1">
      <c r="A881" s="222"/>
      <c r="B881" s="222"/>
      <c r="C881" s="222"/>
      <c r="D881" s="222"/>
      <c r="E881" s="222"/>
      <c r="F881" s="222"/>
      <c r="G881" s="222"/>
      <c r="H881" s="222"/>
      <c r="I881" s="222"/>
      <c r="J881" s="222"/>
      <c r="K881" s="222"/>
      <c r="L881" s="222"/>
      <c r="M881" s="222"/>
      <c r="N881" s="222"/>
      <c r="O881" s="222"/>
      <c r="P881" s="222"/>
      <c r="Q881" s="222"/>
      <c r="R881" s="222"/>
      <c r="S881" s="222"/>
      <c r="T881" s="222"/>
      <c r="U881" s="222"/>
      <c r="V881" s="222"/>
      <c r="W881" s="222"/>
      <c r="X881" s="222"/>
      <c r="Y881" s="222"/>
      <c r="Z881" s="222"/>
    </row>
    <row r="882" ht="12.75" customHeight="1">
      <c r="A882" s="222"/>
      <c r="B882" s="222"/>
      <c r="C882" s="222"/>
      <c r="D882" s="222"/>
      <c r="E882" s="222"/>
      <c r="F882" s="222"/>
      <c r="G882" s="222"/>
      <c r="H882" s="222"/>
      <c r="I882" s="222"/>
      <c r="J882" s="222"/>
      <c r="K882" s="222"/>
      <c r="L882" s="222"/>
      <c r="M882" s="222"/>
      <c r="N882" s="222"/>
      <c r="O882" s="222"/>
      <c r="P882" s="222"/>
      <c r="Q882" s="222"/>
      <c r="R882" s="222"/>
      <c r="S882" s="222"/>
      <c r="T882" s="222"/>
      <c r="U882" s="222"/>
      <c r="V882" s="222"/>
      <c r="W882" s="222"/>
      <c r="X882" s="222"/>
      <c r="Y882" s="222"/>
      <c r="Z882" s="222"/>
    </row>
    <row r="883" ht="12.75" customHeight="1">
      <c r="A883" s="222"/>
      <c r="B883" s="222"/>
      <c r="C883" s="222"/>
      <c r="D883" s="222"/>
      <c r="E883" s="222"/>
      <c r="F883" s="222"/>
      <c r="G883" s="222"/>
      <c r="H883" s="222"/>
      <c r="I883" s="222"/>
      <c r="J883" s="222"/>
      <c r="K883" s="222"/>
      <c r="L883" s="222"/>
      <c r="M883" s="222"/>
      <c r="N883" s="222"/>
      <c r="O883" s="222"/>
      <c r="P883" s="222"/>
      <c r="Q883" s="222"/>
      <c r="R883" s="222"/>
      <c r="S883" s="222"/>
      <c r="T883" s="222"/>
      <c r="U883" s="222"/>
      <c r="V883" s="222"/>
      <c r="W883" s="222"/>
      <c r="X883" s="222"/>
      <c r="Y883" s="222"/>
      <c r="Z883" s="222"/>
    </row>
    <row r="884" ht="12.75" customHeight="1">
      <c r="A884" s="222"/>
      <c r="B884" s="222"/>
      <c r="C884" s="222"/>
      <c r="D884" s="222"/>
      <c r="E884" s="222"/>
      <c r="F884" s="222"/>
      <c r="G884" s="222"/>
      <c r="H884" s="222"/>
      <c r="I884" s="222"/>
      <c r="J884" s="222"/>
      <c r="K884" s="222"/>
      <c r="L884" s="222"/>
      <c r="M884" s="222"/>
      <c r="N884" s="222"/>
      <c r="O884" s="222"/>
      <c r="P884" s="222"/>
      <c r="Q884" s="222"/>
      <c r="R884" s="222"/>
      <c r="S884" s="222"/>
      <c r="T884" s="222"/>
      <c r="U884" s="222"/>
      <c r="V884" s="222"/>
      <c r="W884" s="222"/>
      <c r="X884" s="222"/>
      <c r="Y884" s="222"/>
      <c r="Z884" s="222"/>
    </row>
    <row r="885" ht="12.75" customHeight="1">
      <c r="A885" s="222"/>
      <c r="B885" s="222"/>
      <c r="C885" s="222"/>
      <c r="D885" s="222"/>
      <c r="E885" s="222"/>
      <c r="F885" s="222"/>
      <c r="G885" s="222"/>
      <c r="H885" s="222"/>
      <c r="I885" s="222"/>
      <c r="J885" s="222"/>
      <c r="K885" s="222"/>
      <c r="L885" s="222"/>
      <c r="M885" s="222"/>
      <c r="N885" s="222"/>
      <c r="O885" s="222"/>
      <c r="P885" s="222"/>
      <c r="Q885" s="222"/>
      <c r="R885" s="222"/>
      <c r="S885" s="222"/>
      <c r="T885" s="222"/>
      <c r="U885" s="222"/>
      <c r="V885" s="222"/>
      <c r="W885" s="222"/>
      <c r="X885" s="222"/>
      <c r="Y885" s="222"/>
      <c r="Z885" s="222"/>
    </row>
    <row r="886" ht="12.75" customHeight="1">
      <c r="A886" s="222"/>
      <c r="B886" s="222"/>
      <c r="C886" s="222"/>
      <c r="D886" s="222"/>
      <c r="E886" s="222"/>
      <c r="F886" s="222"/>
      <c r="G886" s="222"/>
      <c r="H886" s="222"/>
      <c r="I886" s="222"/>
      <c r="J886" s="222"/>
      <c r="K886" s="222"/>
      <c r="L886" s="222"/>
      <c r="M886" s="222"/>
      <c r="N886" s="222"/>
      <c r="O886" s="222"/>
      <c r="P886" s="222"/>
      <c r="Q886" s="222"/>
      <c r="R886" s="222"/>
      <c r="S886" s="222"/>
      <c r="T886" s="222"/>
      <c r="U886" s="222"/>
      <c r="V886" s="222"/>
      <c r="W886" s="222"/>
      <c r="X886" s="222"/>
      <c r="Y886" s="222"/>
      <c r="Z886" s="222"/>
    </row>
    <row r="887" ht="12.75" customHeight="1">
      <c r="A887" s="222"/>
      <c r="B887" s="222"/>
      <c r="C887" s="222"/>
      <c r="D887" s="222"/>
      <c r="E887" s="222"/>
      <c r="F887" s="222"/>
      <c r="G887" s="222"/>
      <c r="H887" s="222"/>
      <c r="I887" s="222"/>
      <c r="J887" s="222"/>
      <c r="K887" s="222"/>
      <c r="L887" s="222"/>
      <c r="M887" s="222"/>
      <c r="N887" s="222"/>
      <c r="O887" s="222"/>
      <c r="P887" s="222"/>
      <c r="Q887" s="222"/>
      <c r="R887" s="222"/>
      <c r="S887" s="222"/>
      <c r="T887" s="222"/>
      <c r="U887" s="222"/>
      <c r="V887" s="222"/>
      <c r="W887" s="222"/>
      <c r="X887" s="222"/>
      <c r="Y887" s="222"/>
      <c r="Z887" s="222"/>
    </row>
    <row r="888" ht="12.75" customHeight="1">
      <c r="A888" s="222"/>
      <c r="B888" s="222"/>
      <c r="C888" s="222"/>
      <c r="D888" s="222"/>
      <c r="E888" s="222"/>
      <c r="F888" s="222"/>
      <c r="G888" s="222"/>
      <c r="H888" s="222"/>
      <c r="I888" s="222"/>
      <c r="J888" s="222"/>
      <c r="K888" s="222"/>
      <c r="L888" s="222"/>
      <c r="M888" s="222"/>
      <c r="N888" s="222"/>
      <c r="O888" s="222"/>
      <c r="P888" s="222"/>
      <c r="Q888" s="222"/>
      <c r="R888" s="222"/>
      <c r="S888" s="222"/>
      <c r="T888" s="222"/>
      <c r="U888" s="222"/>
      <c r="V888" s="222"/>
      <c r="W888" s="222"/>
      <c r="X888" s="222"/>
      <c r="Y888" s="222"/>
      <c r="Z888" s="222"/>
    </row>
    <row r="889" ht="12.75" customHeight="1">
      <c r="A889" s="222"/>
      <c r="B889" s="222"/>
      <c r="C889" s="222"/>
      <c r="D889" s="222"/>
      <c r="E889" s="222"/>
      <c r="F889" s="222"/>
      <c r="G889" s="222"/>
      <c r="H889" s="222"/>
      <c r="I889" s="222"/>
      <c r="J889" s="222"/>
      <c r="K889" s="222"/>
      <c r="L889" s="222"/>
      <c r="M889" s="222"/>
      <c r="N889" s="222"/>
      <c r="O889" s="222"/>
      <c r="P889" s="222"/>
      <c r="Q889" s="222"/>
      <c r="R889" s="222"/>
      <c r="S889" s="222"/>
      <c r="T889" s="222"/>
      <c r="U889" s="222"/>
      <c r="V889" s="222"/>
      <c r="W889" s="222"/>
      <c r="X889" s="222"/>
      <c r="Y889" s="222"/>
      <c r="Z889" s="222"/>
    </row>
    <row r="890" ht="12.75" customHeight="1">
      <c r="A890" s="222"/>
      <c r="B890" s="222"/>
      <c r="C890" s="222"/>
      <c r="D890" s="222"/>
      <c r="E890" s="222"/>
      <c r="F890" s="222"/>
      <c r="G890" s="222"/>
      <c r="H890" s="222"/>
      <c r="I890" s="222"/>
      <c r="J890" s="222"/>
      <c r="K890" s="222"/>
      <c r="L890" s="222"/>
      <c r="M890" s="222"/>
      <c r="N890" s="222"/>
      <c r="O890" s="222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  <c r="Z890" s="222"/>
    </row>
    <row r="891" ht="12.75" customHeight="1">
      <c r="A891" s="222"/>
      <c r="B891" s="222"/>
      <c r="C891" s="222"/>
      <c r="D891" s="222"/>
      <c r="E891" s="222"/>
      <c r="F891" s="222"/>
      <c r="G891" s="222"/>
      <c r="H891" s="222"/>
      <c r="I891" s="222"/>
      <c r="J891" s="222"/>
      <c r="K891" s="222"/>
      <c r="L891" s="222"/>
      <c r="M891" s="222"/>
      <c r="N891" s="222"/>
      <c r="O891" s="222"/>
      <c r="P891" s="222"/>
      <c r="Q891" s="222"/>
      <c r="R891" s="222"/>
      <c r="S891" s="222"/>
      <c r="T891" s="222"/>
      <c r="U891" s="222"/>
      <c r="V891" s="222"/>
      <c r="W891" s="222"/>
      <c r="X891" s="222"/>
      <c r="Y891" s="222"/>
      <c r="Z891" s="222"/>
    </row>
    <row r="892" ht="12.75" customHeight="1">
      <c r="A892" s="222"/>
      <c r="B892" s="222"/>
      <c r="C892" s="222"/>
      <c r="D892" s="222"/>
      <c r="E892" s="222"/>
      <c r="F892" s="222"/>
      <c r="G892" s="222"/>
      <c r="H892" s="222"/>
      <c r="I892" s="222"/>
      <c r="J892" s="222"/>
      <c r="K892" s="222"/>
      <c r="L892" s="222"/>
      <c r="M892" s="222"/>
      <c r="N892" s="222"/>
      <c r="O892" s="222"/>
      <c r="P892" s="222"/>
      <c r="Q892" s="222"/>
      <c r="R892" s="222"/>
      <c r="S892" s="222"/>
      <c r="T892" s="222"/>
      <c r="U892" s="222"/>
      <c r="V892" s="222"/>
      <c r="W892" s="222"/>
      <c r="X892" s="222"/>
      <c r="Y892" s="222"/>
      <c r="Z892" s="222"/>
    </row>
    <row r="893" ht="12.75" customHeight="1">
      <c r="A893" s="222"/>
      <c r="B893" s="222"/>
      <c r="C893" s="222"/>
      <c r="D893" s="222"/>
      <c r="E893" s="222"/>
      <c r="F893" s="222"/>
      <c r="G893" s="222"/>
      <c r="H893" s="222"/>
      <c r="I893" s="222"/>
      <c r="J893" s="222"/>
      <c r="K893" s="222"/>
      <c r="L893" s="222"/>
      <c r="M893" s="222"/>
      <c r="N893" s="222"/>
      <c r="O893" s="222"/>
      <c r="P893" s="222"/>
      <c r="Q893" s="222"/>
      <c r="R893" s="222"/>
      <c r="S893" s="222"/>
      <c r="T893" s="222"/>
      <c r="U893" s="222"/>
      <c r="V893" s="222"/>
      <c r="W893" s="222"/>
      <c r="X893" s="222"/>
      <c r="Y893" s="222"/>
      <c r="Z893" s="222"/>
    </row>
    <row r="894" ht="12.75" customHeight="1">
      <c r="A894" s="222"/>
      <c r="B894" s="222"/>
      <c r="C894" s="222"/>
      <c r="D894" s="222"/>
      <c r="E894" s="222"/>
      <c r="F894" s="222"/>
      <c r="G894" s="222"/>
      <c r="H894" s="222"/>
      <c r="I894" s="222"/>
      <c r="J894" s="222"/>
      <c r="K894" s="222"/>
      <c r="L894" s="222"/>
      <c r="M894" s="222"/>
      <c r="N894" s="222"/>
      <c r="O894" s="222"/>
      <c r="P894" s="222"/>
      <c r="Q894" s="222"/>
      <c r="R894" s="222"/>
      <c r="S894" s="222"/>
      <c r="T894" s="222"/>
      <c r="U894" s="222"/>
      <c r="V894" s="222"/>
      <c r="W894" s="222"/>
      <c r="X894" s="222"/>
      <c r="Y894" s="222"/>
      <c r="Z894" s="222"/>
    </row>
    <row r="895" ht="12.75" customHeight="1">
      <c r="A895" s="222"/>
      <c r="B895" s="222"/>
      <c r="C895" s="222"/>
      <c r="D895" s="222"/>
      <c r="E895" s="222"/>
      <c r="F895" s="222"/>
      <c r="G895" s="222"/>
      <c r="H895" s="222"/>
      <c r="I895" s="222"/>
      <c r="J895" s="222"/>
      <c r="K895" s="222"/>
      <c r="L895" s="222"/>
      <c r="M895" s="222"/>
      <c r="N895" s="222"/>
      <c r="O895" s="222"/>
      <c r="P895" s="222"/>
      <c r="Q895" s="222"/>
      <c r="R895" s="222"/>
      <c r="S895" s="222"/>
      <c r="T895" s="222"/>
      <c r="U895" s="222"/>
      <c r="V895" s="222"/>
      <c r="W895" s="222"/>
      <c r="X895" s="222"/>
      <c r="Y895" s="222"/>
      <c r="Z895" s="222"/>
    </row>
    <row r="896" ht="12.75" customHeight="1">
      <c r="A896" s="222"/>
      <c r="B896" s="222"/>
      <c r="C896" s="222"/>
      <c r="D896" s="222"/>
      <c r="E896" s="222"/>
      <c r="F896" s="222"/>
      <c r="G896" s="222"/>
      <c r="H896" s="222"/>
      <c r="I896" s="222"/>
      <c r="J896" s="222"/>
      <c r="K896" s="222"/>
      <c r="L896" s="222"/>
      <c r="M896" s="222"/>
      <c r="N896" s="222"/>
      <c r="O896" s="222"/>
      <c r="P896" s="222"/>
      <c r="Q896" s="222"/>
      <c r="R896" s="222"/>
      <c r="S896" s="222"/>
      <c r="T896" s="222"/>
      <c r="U896" s="222"/>
      <c r="V896" s="222"/>
      <c r="W896" s="222"/>
      <c r="X896" s="222"/>
      <c r="Y896" s="222"/>
      <c r="Z896" s="222"/>
    </row>
    <row r="897" ht="12.75" customHeight="1">
      <c r="A897" s="222"/>
      <c r="B897" s="222"/>
      <c r="C897" s="222"/>
      <c r="D897" s="222"/>
      <c r="E897" s="222"/>
      <c r="F897" s="222"/>
      <c r="G897" s="222"/>
      <c r="H897" s="222"/>
      <c r="I897" s="222"/>
      <c r="J897" s="222"/>
      <c r="K897" s="222"/>
      <c r="L897" s="222"/>
      <c r="M897" s="222"/>
      <c r="N897" s="222"/>
      <c r="O897" s="222"/>
      <c r="P897" s="222"/>
      <c r="Q897" s="222"/>
      <c r="R897" s="222"/>
      <c r="S897" s="222"/>
      <c r="T897" s="222"/>
      <c r="U897" s="222"/>
      <c r="V897" s="222"/>
      <c r="W897" s="222"/>
      <c r="X897" s="222"/>
      <c r="Y897" s="222"/>
      <c r="Z897" s="222"/>
    </row>
    <row r="898" ht="12.75" customHeight="1">
      <c r="A898" s="222"/>
      <c r="B898" s="222"/>
      <c r="C898" s="222"/>
      <c r="D898" s="222"/>
      <c r="E898" s="222"/>
      <c r="F898" s="222"/>
      <c r="G898" s="222"/>
      <c r="H898" s="222"/>
      <c r="I898" s="222"/>
      <c r="J898" s="222"/>
      <c r="K898" s="222"/>
      <c r="L898" s="222"/>
      <c r="M898" s="222"/>
      <c r="N898" s="222"/>
      <c r="O898" s="222"/>
      <c r="P898" s="222"/>
      <c r="Q898" s="222"/>
      <c r="R898" s="222"/>
      <c r="S898" s="222"/>
      <c r="T898" s="222"/>
      <c r="U898" s="222"/>
      <c r="V898" s="222"/>
      <c r="W898" s="222"/>
      <c r="X898" s="222"/>
      <c r="Y898" s="222"/>
      <c r="Z898" s="222"/>
    </row>
    <row r="899" ht="12.75" customHeight="1">
      <c r="A899" s="222"/>
      <c r="B899" s="222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2"/>
      <c r="U899" s="222"/>
      <c r="V899" s="222"/>
      <c r="W899" s="222"/>
      <c r="X899" s="222"/>
      <c r="Y899" s="222"/>
      <c r="Z899" s="222"/>
    </row>
    <row r="900" ht="12.75" customHeight="1">
      <c r="A900" s="222"/>
      <c r="B900" s="222"/>
      <c r="C900" s="222"/>
      <c r="D900" s="222"/>
      <c r="E900" s="222"/>
      <c r="F900" s="222"/>
      <c r="G900" s="222"/>
      <c r="H900" s="222"/>
      <c r="I900" s="222"/>
      <c r="J900" s="222"/>
      <c r="K900" s="222"/>
      <c r="L900" s="222"/>
      <c r="M900" s="222"/>
      <c r="N900" s="222"/>
      <c r="O900" s="222"/>
      <c r="P900" s="222"/>
      <c r="Q900" s="222"/>
      <c r="R900" s="222"/>
      <c r="S900" s="222"/>
      <c r="T900" s="222"/>
      <c r="U900" s="222"/>
      <c r="V900" s="222"/>
      <c r="W900" s="222"/>
      <c r="X900" s="222"/>
      <c r="Y900" s="222"/>
      <c r="Z900" s="222"/>
    </row>
    <row r="901" ht="12.75" customHeight="1">
      <c r="A901" s="222"/>
      <c r="B901" s="222"/>
      <c r="C901" s="222"/>
      <c r="D901" s="222"/>
      <c r="E901" s="222"/>
      <c r="F901" s="222"/>
      <c r="G901" s="222"/>
      <c r="H901" s="222"/>
      <c r="I901" s="222"/>
      <c r="J901" s="222"/>
      <c r="K901" s="222"/>
      <c r="L901" s="222"/>
      <c r="M901" s="222"/>
      <c r="N901" s="222"/>
      <c r="O901" s="222"/>
      <c r="P901" s="222"/>
      <c r="Q901" s="222"/>
      <c r="R901" s="222"/>
      <c r="S901" s="222"/>
      <c r="T901" s="222"/>
      <c r="U901" s="222"/>
      <c r="V901" s="222"/>
      <c r="W901" s="222"/>
      <c r="X901" s="222"/>
      <c r="Y901" s="222"/>
      <c r="Z901" s="222"/>
    </row>
    <row r="902" ht="12.75" customHeight="1">
      <c r="A902" s="222"/>
      <c r="B902" s="222"/>
      <c r="C902" s="222"/>
      <c r="D902" s="222"/>
      <c r="E902" s="222"/>
      <c r="F902" s="222"/>
      <c r="G902" s="222"/>
      <c r="H902" s="222"/>
      <c r="I902" s="222"/>
      <c r="J902" s="222"/>
      <c r="K902" s="222"/>
      <c r="L902" s="222"/>
      <c r="M902" s="222"/>
      <c r="N902" s="222"/>
      <c r="O902" s="222"/>
      <c r="P902" s="222"/>
      <c r="Q902" s="222"/>
      <c r="R902" s="222"/>
      <c r="S902" s="222"/>
      <c r="T902" s="222"/>
      <c r="U902" s="222"/>
      <c r="V902" s="222"/>
      <c r="W902" s="222"/>
      <c r="X902" s="222"/>
      <c r="Y902" s="222"/>
      <c r="Z902" s="222"/>
    </row>
    <row r="903" ht="12.75" customHeight="1">
      <c r="A903" s="222"/>
      <c r="B903" s="222"/>
      <c r="C903" s="222"/>
      <c r="D903" s="222"/>
      <c r="E903" s="222"/>
      <c r="F903" s="222"/>
      <c r="G903" s="222"/>
      <c r="H903" s="222"/>
      <c r="I903" s="222"/>
      <c r="J903" s="222"/>
      <c r="K903" s="222"/>
      <c r="L903" s="222"/>
      <c r="M903" s="222"/>
      <c r="N903" s="222"/>
      <c r="O903" s="222"/>
      <c r="P903" s="222"/>
      <c r="Q903" s="222"/>
      <c r="R903" s="222"/>
      <c r="S903" s="222"/>
      <c r="T903" s="222"/>
      <c r="U903" s="222"/>
      <c r="V903" s="222"/>
      <c r="W903" s="222"/>
      <c r="X903" s="222"/>
      <c r="Y903" s="222"/>
      <c r="Z903" s="222"/>
    </row>
    <row r="904" ht="12.75" customHeight="1">
      <c r="A904" s="222"/>
      <c r="B904" s="222"/>
      <c r="C904" s="222"/>
      <c r="D904" s="222"/>
      <c r="E904" s="222"/>
      <c r="F904" s="222"/>
      <c r="G904" s="222"/>
      <c r="H904" s="222"/>
      <c r="I904" s="222"/>
      <c r="J904" s="222"/>
      <c r="K904" s="222"/>
      <c r="L904" s="222"/>
      <c r="M904" s="222"/>
      <c r="N904" s="222"/>
      <c r="O904" s="222"/>
      <c r="P904" s="222"/>
      <c r="Q904" s="222"/>
      <c r="R904" s="222"/>
      <c r="S904" s="222"/>
      <c r="T904" s="222"/>
      <c r="U904" s="222"/>
      <c r="V904" s="222"/>
      <c r="W904" s="222"/>
      <c r="X904" s="222"/>
      <c r="Y904" s="222"/>
      <c r="Z904" s="222"/>
    </row>
    <row r="905" ht="12.75" customHeight="1">
      <c r="A905" s="222"/>
      <c r="B905" s="222"/>
      <c r="C905" s="222"/>
      <c r="D905" s="222"/>
      <c r="E905" s="222"/>
      <c r="F905" s="222"/>
      <c r="G905" s="222"/>
      <c r="H905" s="222"/>
      <c r="I905" s="222"/>
      <c r="J905" s="222"/>
      <c r="K905" s="222"/>
      <c r="L905" s="222"/>
      <c r="M905" s="222"/>
      <c r="N905" s="222"/>
      <c r="O905" s="222"/>
      <c r="P905" s="222"/>
      <c r="Q905" s="222"/>
      <c r="R905" s="222"/>
      <c r="S905" s="222"/>
      <c r="T905" s="222"/>
      <c r="U905" s="222"/>
      <c r="V905" s="222"/>
      <c r="W905" s="222"/>
      <c r="X905" s="222"/>
      <c r="Y905" s="222"/>
      <c r="Z905" s="222"/>
    </row>
    <row r="906" ht="12.75" customHeight="1">
      <c r="A906" s="222"/>
      <c r="B906" s="222"/>
      <c r="C906" s="222"/>
      <c r="D906" s="222"/>
      <c r="E906" s="222"/>
      <c r="F906" s="222"/>
      <c r="G906" s="222"/>
      <c r="H906" s="222"/>
      <c r="I906" s="222"/>
      <c r="J906" s="222"/>
      <c r="K906" s="222"/>
      <c r="L906" s="222"/>
      <c r="M906" s="222"/>
      <c r="N906" s="222"/>
      <c r="O906" s="222"/>
      <c r="P906" s="222"/>
      <c r="Q906" s="222"/>
      <c r="R906" s="222"/>
      <c r="S906" s="222"/>
      <c r="T906" s="222"/>
      <c r="U906" s="222"/>
      <c r="V906" s="222"/>
      <c r="W906" s="222"/>
      <c r="X906" s="222"/>
      <c r="Y906" s="222"/>
      <c r="Z906" s="222"/>
    </row>
    <row r="907" ht="12.75" customHeight="1">
      <c r="A907" s="222"/>
      <c r="B907" s="222"/>
      <c r="C907" s="222"/>
      <c r="D907" s="222"/>
      <c r="E907" s="222"/>
      <c r="F907" s="222"/>
      <c r="G907" s="222"/>
      <c r="H907" s="222"/>
      <c r="I907" s="222"/>
      <c r="J907" s="222"/>
      <c r="K907" s="222"/>
      <c r="L907" s="222"/>
      <c r="M907" s="222"/>
      <c r="N907" s="222"/>
      <c r="O907" s="222"/>
      <c r="P907" s="222"/>
      <c r="Q907" s="222"/>
      <c r="R907" s="222"/>
      <c r="S907" s="222"/>
      <c r="T907" s="222"/>
      <c r="U907" s="222"/>
      <c r="V907" s="222"/>
      <c r="W907" s="222"/>
      <c r="X907" s="222"/>
      <c r="Y907" s="222"/>
      <c r="Z907" s="222"/>
    </row>
    <row r="908" ht="12.75" customHeight="1">
      <c r="A908" s="222"/>
      <c r="B908" s="222"/>
      <c r="C908" s="222"/>
      <c r="D908" s="222"/>
      <c r="E908" s="222"/>
      <c r="F908" s="222"/>
      <c r="G908" s="222"/>
      <c r="H908" s="222"/>
      <c r="I908" s="222"/>
      <c r="J908" s="222"/>
      <c r="K908" s="222"/>
      <c r="L908" s="222"/>
      <c r="M908" s="222"/>
      <c r="N908" s="222"/>
      <c r="O908" s="222"/>
      <c r="P908" s="222"/>
      <c r="Q908" s="222"/>
      <c r="R908" s="222"/>
      <c r="S908" s="222"/>
      <c r="T908" s="222"/>
      <c r="U908" s="222"/>
      <c r="V908" s="222"/>
      <c r="W908" s="222"/>
      <c r="X908" s="222"/>
      <c r="Y908" s="222"/>
      <c r="Z908" s="222"/>
    </row>
    <row r="909" ht="12.75" customHeight="1">
      <c r="A909" s="222"/>
      <c r="B909" s="222"/>
      <c r="C909" s="222"/>
      <c r="D909" s="222"/>
      <c r="E909" s="222"/>
      <c r="F909" s="222"/>
      <c r="G909" s="222"/>
      <c r="H909" s="222"/>
      <c r="I909" s="222"/>
      <c r="J909" s="222"/>
      <c r="K909" s="222"/>
      <c r="L909" s="222"/>
      <c r="M909" s="222"/>
      <c r="N909" s="222"/>
      <c r="O909" s="222"/>
      <c r="P909" s="222"/>
      <c r="Q909" s="222"/>
      <c r="R909" s="222"/>
      <c r="S909" s="222"/>
      <c r="T909" s="222"/>
      <c r="U909" s="222"/>
      <c r="V909" s="222"/>
      <c r="W909" s="222"/>
      <c r="X909" s="222"/>
      <c r="Y909" s="222"/>
      <c r="Z909" s="222"/>
    </row>
    <row r="910" ht="12.75" customHeight="1">
      <c r="A910" s="222"/>
      <c r="B910" s="222"/>
      <c r="C910" s="222"/>
      <c r="D910" s="222"/>
      <c r="E910" s="222"/>
      <c r="F910" s="222"/>
      <c r="G910" s="222"/>
      <c r="H910" s="222"/>
      <c r="I910" s="222"/>
      <c r="J910" s="222"/>
      <c r="K910" s="222"/>
      <c r="L910" s="222"/>
      <c r="M910" s="222"/>
      <c r="N910" s="222"/>
      <c r="O910" s="222"/>
      <c r="P910" s="222"/>
      <c r="Q910" s="222"/>
      <c r="R910" s="222"/>
      <c r="S910" s="222"/>
      <c r="T910" s="222"/>
      <c r="U910" s="222"/>
      <c r="V910" s="222"/>
      <c r="W910" s="222"/>
      <c r="X910" s="222"/>
      <c r="Y910" s="222"/>
      <c r="Z910" s="222"/>
    </row>
    <row r="911" ht="12.75" customHeight="1">
      <c r="A911" s="222"/>
      <c r="B911" s="222"/>
      <c r="C911" s="222"/>
      <c r="D911" s="222"/>
      <c r="E911" s="222"/>
      <c r="F911" s="222"/>
      <c r="G911" s="222"/>
      <c r="H911" s="222"/>
      <c r="I911" s="222"/>
      <c r="J911" s="222"/>
      <c r="K911" s="222"/>
      <c r="L911" s="222"/>
      <c r="M911" s="222"/>
      <c r="N911" s="222"/>
      <c r="O911" s="222"/>
      <c r="P911" s="222"/>
      <c r="Q911" s="222"/>
      <c r="R911" s="222"/>
      <c r="S911" s="222"/>
      <c r="T911" s="222"/>
      <c r="U911" s="222"/>
      <c r="V911" s="222"/>
      <c r="W911" s="222"/>
      <c r="X911" s="222"/>
      <c r="Y911" s="222"/>
      <c r="Z911" s="222"/>
    </row>
    <row r="912" ht="12.75" customHeight="1">
      <c r="A912" s="222"/>
      <c r="B912" s="222"/>
      <c r="C912" s="222"/>
      <c r="D912" s="222"/>
      <c r="E912" s="222"/>
      <c r="F912" s="222"/>
      <c r="G912" s="222"/>
      <c r="H912" s="222"/>
      <c r="I912" s="222"/>
      <c r="J912" s="222"/>
      <c r="K912" s="222"/>
      <c r="L912" s="222"/>
      <c r="M912" s="222"/>
      <c r="N912" s="222"/>
      <c r="O912" s="222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  <c r="Z912" s="222"/>
    </row>
    <row r="913" ht="12.75" customHeight="1">
      <c r="A913" s="222"/>
      <c r="B913" s="222"/>
      <c r="C913" s="222"/>
      <c r="D913" s="222"/>
      <c r="E913" s="222"/>
      <c r="F913" s="222"/>
      <c r="G913" s="222"/>
      <c r="H913" s="222"/>
      <c r="I913" s="222"/>
      <c r="J913" s="222"/>
      <c r="K913" s="222"/>
      <c r="L913" s="222"/>
      <c r="M913" s="222"/>
      <c r="N913" s="222"/>
      <c r="O913" s="222"/>
      <c r="P913" s="222"/>
      <c r="Q913" s="222"/>
      <c r="R913" s="222"/>
      <c r="S913" s="222"/>
      <c r="T913" s="222"/>
      <c r="U913" s="222"/>
      <c r="V913" s="222"/>
      <c r="W913" s="222"/>
      <c r="X913" s="222"/>
      <c r="Y913" s="222"/>
      <c r="Z913" s="222"/>
    </row>
    <row r="914" ht="12.75" customHeight="1">
      <c r="A914" s="222"/>
      <c r="B914" s="222"/>
      <c r="C914" s="222"/>
      <c r="D914" s="222"/>
      <c r="E914" s="222"/>
      <c r="F914" s="222"/>
      <c r="G914" s="222"/>
      <c r="H914" s="222"/>
      <c r="I914" s="222"/>
      <c r="J914" s="222"/>
      <c r="K914" s="222"/>
      <c r="L914" s="222"/>
      <c r="M914" s="222"/>
      <c r="N914" s="222"/>
      <c r="O914" s="222"/>
      <c r="P914" s="222"/>
      <c r="Q914" s="222"/>
      <c r="R914" s="222"/>
      <c r="S914" s="222"/>
      <c r="T914" s="222"/>
      <c r="U914" s="222"/>
      <c r="V914" s="222"/>
      <c r="W914" s="222"/>
      <c r="X914" s="222"/>
      <c r="Y914" s="222"/>
      <c r="Z914" s="222"/>
    </row>
    <row r="915" ht="12.75" customHeight="1">
      <c r="A915" s="222"/>
      <c r="B915" s="222"/>
      <c r="C915" s="222"/>
      <c r="D915" s="222"/>
      <c r="E915" s="222"/>
      <c r="F915" s="222"/>
      <c r="G915" s="222"/>
      <c r="H915" s="222"/>
      <c r="I915" s="222"/>
      <c r="J915" s="222"/>
      <c r="K915" s="222"/>
      <c r="L915" s="222"/>
      <c r="M915" s="222"/>
      <c r="N915" s="222"/>
      <c r="O915" s="222"/>
      <c r="P915" s="222"/>
      <c r="Q915" s="222"/>
      <c r="R915" s="222"/>
      <c r="S915" s="222"/>
      <c r="T915" s="222"/>
      <c r="U915" s="222"/>
      <c r="V915" s="222"/>
      <c r="W915" s="222"/>
      <c r="X915" s="222"/>
      <c r="Y915" s="222"/>
      <c r="Z915" s="222"/>
    </row>
    <row r="916" ht="12.75" customHeight="1">
      <c r="A916" s="222"/>
      <c r="B916" s="222"/>
      <c r="C916" s="222"/>
      <c r="D916" s="222"/>
      <c r="E916" s="222"/>
      <c r="F916" s="222"/>
      <c r="G916" s="222"/>
      <c r="H916" s="222"/>
      <c r="I916" s="222"/>
      <c r="J916" s="222"/>
      <c r="K916" s="222"/>
      <c r="L916" s="222"/>
      <c r="M916" s="222"/>
      <c r="N916" s="222"/>
      <c r="O916" s="222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  <c r="Z916" s="222"/>
    </row>
    <row r="917" ht="12.75" customHeight="1">
      <c r="A917" s="222"/>
      <c r="B917" s="222"/>
      <c r="C917" s="222"/>
      <c r="D917" s="222"/>
      <c r="E917" s="222"/>
      <c r="F917" s="222"/>
      <c r="G917" s="222"/>
      <c r="H917" s="222"/>
      <c r="I917" s="222"/>
      <c r="J917" s="222"/>
      <c r="K917" s="222"/>
      <c r="L917" s="222"/>
      <c r="M917" s="222"/>
      <c r="N917" s="222"/>
      <c r="O917" s="222"/>
      <c r="P917" s="222"/>
      <c r="Q917" s="222"/>
      <c r="R917" s="222"/>
      <c r="S917" s="222"/>
      <c r="T917" s="222"/>
      <c r="U917" s="222"/>
      <c r="V917" s="222"/>
      <c r="W917" s="222"/>
      <c r="X917" s="222"/>
      <c r="Y917" s="222"/>
      <c r="Z917" s="222"/>
    </row>
    <row r="918" ht="12.75" customHeight="1">
      <c r="A918" s="222"/>
      <c r="B918" s="222"/>
      <c r="C918" s="222"/>
      <c r="D918" s="222"/>
      <c r="E918" s="222"/>
      <c r="F918" s="222"/>
      <c r="G918" s="222"/>
      <c r="H918" s="222"/>
      <c r="I918" s="222"/>
      <c r="J918" s="222"/>
      <c r="K918" s="222"/>
      <c r="L918" s="222"/>
      <c r="M918" s="222"/>
      <c r="N918" s="222"/>
      <c r="O918" s="222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  <c r="Z918" s="222"/>
    </row>
    <row r="919" ht="12.75" customHeight="1">
      <c r="A919" s="222"/>
      <c r="B919" s="222"/>
      <c r="C919" s="222"/>
      <c r="D919" s="222"/>
      <c r="E919" s="222"/>
      <c r="F919" s="222"/>
      <c r="G919" s="222"/>
      <c r="H919" s="222"/>
      <c r="I919" s="222"/>
      <c r="J919" s="222"/>
      <c r="K919" s="222"/>
      <c r="L919" s="222"/>
      <c r="M919" s="222"/>
      <c r="N919" s="222"/>
      <c r="O919" s="222"/>
      <c r="P919" s="222"/>
      <c r="Q919" s="222"/>
      <c r="R919" s="222"/>
      <c r="S919" s="222"/>
      <c r="T919" s="222"/>
      <c r="U919" s="222"/>
      <c r="V919" s="222"/>
      <c r="W919" s="222"/>
      <c r="X919" s="222"/>
      <c r="Y919" s="222"/>
      <c r="Z919" s="222"/>
    </row>
    <row r="920" ht="12.75" customHeight="1">
      <c r="A920" s="222"/>
      <c r="B920" s="222"/>
      <c r="C920" s="222"/>
      <c r="D920" s="222"/>
      <c r="E920" s="222"/>
      <c r="F920" s="222"/>
      <c r="G920" s="222"/>
      <c r="H920" s="222"/>
      <c r="I920" s="222"/>
      <c r="J920" s="222"/>
      <c r="K920" s="222"/>
      <c r="L920" s="222"/>
      <c r="M920" s="222"/>
      <c r="N920" s="222"/>
      <c r="O920" s="222"/>
      <c r="P920" s="222"/>
      <c r="Q920" s="222"/>
      <c r="R920" s="222"/>
      <c r="S920" s="222"/>
      <c r="T920" s="222"/>
      <c r="U920" s="222"/>
      <c r="V920" s="222"/>
      <c r="W920" s="222"/>
      <c r="X920" s="222"/>
      <c r="Y920" s="222"/>
      <c r="Z920" s="222"/>
    </row>
    <row r="921" ht="12.75" customHeight="1">
      <c r="A921" s="222"/>
      <c r="B921" s="222"/>
      <c r="C921" s="222"/>
      <c r="D921" s="222"/>
      <c r="E921" s="222"/>
      <c r="F921" s="222"/>
      <c r="G921" s="222"/>
      <c r="H921" s="222"/>
      <c r="I921" s="222"/>
      <c r="J921" s="222"/>
      <c r="K921" s="222"/>
      <c r="L921" s="222"/>
      <c r="M921" s="222"/>
      <c r="N921" s="222"/>
      <c r="O921" s="222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  <c r="Z921" s="222"/>
    </row>
    <row r="922" ht="12.75" customHeight="1">
      <c r="A922" s="222"/>
      <c r="B922" s="222"/>
      <c r="C922" s="222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22"/>
      <c r="O922" s="222"/>
      <c r="P922" s="222"/>
      <c r="Q922" s="222"/>
      <c r="R922" s="222"/>
      <c r="S922" s="222"/>
      <c r="T922" s="222"/>
      <c r="U922" s="222"/>
      <c r="V922" s="222"/>
      <c r="W922" s="222"/>
      <c r="X922" s="222"/>
      <c r="Y922" s="222"/>
      <c r="Z922" s="222"/>
    </row>
    <row r="923" ht="12.75" customHeight="1">
      <c r="A923" s="222"/>
      <c r="B923" s="222"/>
      <c r="C923" s="222"/>
      <c r="D923" s="222"/>
      <c r="E923" s="222"/>
      <c r="F923" s="222"/>
      <c r="G923" s="222"/>
      <c r="H923" s="222"/>
      <c r="I923" s="222"/>
      <c r="J923" s="222"/>
      <c r="K923" s="222"/>
      <c r="L923" s="222"/>
      <c r="M923" s="222"/>
      <c r="N923" s="222"/>
      <c r="O923" s="222"/>
      <c r="P923" s="222"/>
      <c r="Q923" s="222"/>
      <c r="R923" s="222"/>
      <c r="S923" s="222"/>
      <c r="T923" s="222"/>
      <c r="U923" s="222"/>
      <c r="V923" s="222"/>
      <c r="W923" s="222"/>
      <c r="X923" s="222"/>
      <c r="Y923" s="222"/>
      <c r="Z923" s="222"/>
    </row>
    <row r="924" ht="12.75" customHeight="1">
      <c r="A924" s="222"/>
      <c r="B924" s="222"/>
      <c r="C924" s="222"/>
      <c r="D924" s="222"/>
      <c r="E924" s="222"/>
      <c r="F924" s="222"/>
      <c r="G924" s="222"/>
      <c r="H924" s="222"/>
      <c r="I924" s="222"/>
      <c r="J924" s="222"/>
      <c r="K924" s="222"/>
      <c r="L924" s="222"/>
      <c r="M924" s="222"/>
      <c r="N924" s="222"/>
      <c r="O924" s="222"/>
      <c r="P924" s="222"/>
      <c r="Q924" s="222"/>
      <c r="R924" s="222"/>
      <c r="S924" s="222"/>
      <c r="T924" s="222"/>
      <c r="U924" s="222"/>
      <c r="V924" s="222"/>
      <c r="W924" s="222"/>
      <c r="X924" s="222"/>
      <c r="Y924" s="222"/>
      <c r="Z924" s="222"/>
    </row>
    <row r="925" ht="12.75" customHeight="1">
      <c r="A925" s="222"/>
      <c r="B925" s="222"/>
      <c r="C925" s="222"/>
      <c r="D925" s="222"/>
      <c r="E925" s="222"/>
      <c r="F925" s="222"/>
      <c r="G925" s="222"/>
      <c r="H925" s="222"/>
      <c r="I925" s="222"/>
      <c r="J925" s="222"/>
      <c r="K925" s="222"/>
      <c r="L925" s="222"/>
      <c r="M925" s="222"/>
      <c r="N925" s="222"/>
      <c r="O925" s="222"/>
      <c r="P925" s="222"/>
      <c r="Q925" s="222"/>
      <c r="R925" s="222"/>
      <c r="S925" s="222"/>
      <c r="T925" s="222"/>
      <c r="U925" s="222"/>
      <c r="V925" s="222"/>
      <c r="W925" s="222"/>
      <c r="X925" s="222"/>
      <c r="Y925" s="222"/>
      <c r="Z925" s="222"/>
    </row>
    <row r="926" ht="12.75" customHeight="1">
      <c r="A926" s="222"/>
      <c r="B926" s="222"/>
      <c r="C926" s="222"/>
      <c r="D926" s="222"/>
      <c r="E926" s="222"/>
      <c r="F926" s="222"/>
      <c r="G926" s="222"/>
      <c r="H926" s="222"/>
      <c r="I926" s="222"/>
      <c r="J926" s="222"/>
      <c r="K926" s="222"/>
      <c r="L926" s="222"/>
      <c r="M926" s="222"/>
      <c r="N926" s="222"/>
      <c r="O926" s="222"/>
      <c r="P926" s="222"/>
      <c r="Q926" s="222"/>
      <c r="R926" s="222"/>
      <c r="S926" s="222"/>
      <c r="T926" s="222"/>
      <c r="U926" s="222"/>
      <c r="V926" s="222"/>
      <c r="W926" s="222"/>
      <c r="X926" s="222"/>
      <c r="Y926" s="222"/>
      <c r="Z926" s="222"/>
    </row>
    <row r="927" ht="12.75" customHeight="1">
      <c r="A927" s="222"/>
      <c r="B927" s="222"/>
      <c r="C927" s="222"/>
      <c r="D927" s="222"/>
      <c r="E927" s="222"/>
      <c r="F927" s="222"/>
      <c r="G927" s="222"/>
      <c r="H927" s="222"/>
      <c r="I927" s="222"/>
      <c r="J927" s="222"/>
      <c r="K927" s="222"/>
      <c r="L927" s="222"/>
      <c r="M927" s="222"/>
      <c r="N927" s="222"/>
      <c r="O927" s="222"/>
      <c r="P927" s="222"/>
      <c r="Q927" s="222"/>
      <c r="R927" s="222"/>
      <c r="S927" s="222"/>
      <c r="T927" s="222"/>
      <c r="U927" s="222"/>
      <c r="V927" s="222"/>
      <c r="W927" s="222"/>
      <c r="X927" s="222"/>
      <c r="Y927" s="222"/>
      <c r="Z927" s="222"/>
    </row>
    <row r="928" ht="12.75" customHeight="1">
      <c r="A928" s="222"/>
      <c r="B928" s="222"/>
      <c r="C928" s="222"/>
      <c r="D928" s="222"/>
      <c r="E928" s="222"/>
      <c r="F928" s="222"/>
      <c r="G928" s="222"/>
      <c r="H928" s="222"/>
      <c r="I928" s="222"/>
      <c r="J928" s="222"/>
      <c r="K928" s="222"/>
      <c r="L928" s="222"/>
      <c r="M928" s="222"/>
      <c r="N928" s="222"/>
      <c r="O928" s="222"/>
      <c r="P928" s="222"/>
      <c r="Q928" s="222"/>
      <c r="R928" s="222"/>
      <c r="S928" s="222"/>
      <c r="T928" s="222"/>
      <c r="U928" s="222"/>
      <c r="V928" s="222"/>
      <c r="W928" s="222"/>
      <c r="X928" s="222"/>
      <c r="Y928" s="222"/>
      <c r="Z928" s="222"/>
    </row>
    <row r="929" ht="12.75" customHeight="1">
      <c r="A929" s="222"/>
      <c r="B929" s="222"/>
      <c r="C929" s="222"/>
      <c r="D929" s="222"/>
      <c r="E929" s="222"/>
      <c r="F929" s="222"/>
      <c r="G929" s="222"/>
      <c r="H929" s="222"/>
      <c r="I929" s="222"/>
      <c r="J929" s="222"/>
      <c r="K929" s="222"/>
      <c r="L929" s="222"/>
      <c r="M929" s="222"/>
      <c r="N929" s="222"/>
      <c r="O929" s="222"/>
      <c r="P929" s="222"/>
      <c r="Q929" s="222"/>
      <c r="R929" s="222"/>
      <c r="S929" s="222"/>
      <c r="T929" s="222"/>
      <c r="U929" s="222"/>
      <c r="V929" s="222"/>
      <c r="W929" s="222"/>
      <c r="X929" s="222"/>
      <c r="Y929" s="222"/>
      <c r="Z929" s="222"/>
    </row>
    <row r="930" ht="12.75" customHeight="1">
      <c r="A930" s="222"/>
      <c r="B930" s="222"/>
      <c r="C930" s="222"/>
      <c r="D930" s="222"/>
      <c r="E930" s="222"/>
      <c r="F930" s="222"/>
      <c r="G930" s="222"/>
      <c r="H930" s="222"/>
      <c r="I930" s="222"/>
      <c r="J930" s="222"/>
      <c r="K930" s="222"/>
      <c r="L930" s="222"/>
      <c r="M930" s="222"/>
      <c r="N930" s="222"/>
      <c r="O930" s="222"/>
      <c r="P930" s="222"/>
      <c r="Q930" s="222"/>
      <c r="R930" s="222"/>
      <c r="S930" s="222"/>
      <c r="T930" s="222"/>
      <c r="U930" s="222"/>
      <c r="V930" s="222"/>
      <c r="W930" s="222"/>
      <c r="X930" s="222"/>
      <c r="Y930" s="222"/>
      <c r="Z930" s="222"/>
    </row>
    <row r="931" ht="12.75" customHeight="1">
      <c r="A931" s="222"/>
      <c r="B931" s="222"/>
      <c r="C931" s="222"/>
      <c r="D931" s="222"/>
      <c r="E931" s="222"/>
      <c r="F931" s="222"/>
      <c r="G931" s="222"/>
      <c r="H931" s="222"/>
      <c r="I931" s="222"/>
      <c r="J931" s="222"/>
      <c r="K931" s="222"/>
      <c r="L931" s="222"/>
      <c r="M931" s="222"/>
      <c r="N931" s="222"/>
      <c r="O931" s="222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  <c r="Z931" s="222"/>
    </row>
    <row r="932" ht="12.75" customHeight="1">
      <c r="A932" s="222"/>
      <c r="B932" s="222"/>
      <c r="C932" s="222"/>
      <c r="D932" s="222"/>
      <c r="E932" s="222"/>
      <c r="F932" s="222"/>
      <c r="G932" s="222"/>
      <c r="H932" s="222"/>
      <c r="I932" s="222"/>
      <c r="J932" s="222"/>
      <c r="K932" s="222"/>
      <c r="L932" s="222"/>
      <c r="M932" s="222"/>
      <c r="N932" s="222"/>
      <c r="O932" s="222"/>
      <c r="P932" s="222"/>
      <c r="Q932" s="222"/>
      <c r="R932" s="222"/>
      <c r="S932" s="222"/>
      <c r="T932" s="222"/>
      <c r="U932" s="222"/>
      <c r="V932" s="222"/>
      <c r="W932" s="222"/>
      <c r="X932" s="222"/>
      <c r="Y932" s="222"/>
      <c r="Z932" s="222"/>
    </row>
    <row r="933" ht="12.75" customHeight="1">
      <c r="A933" s="222"/>
      <c r="B933" s="222"/>
      <c r="C933" s="222"/>
      <c r="D933" s="222"/>
      <c r="E933" s="222"/>
      <c r="F933" s="222"/>
      <c r="G933" s="222"/>
      <c r="H933" s="222"/>
      <c r="I933" s="222"/>
      <c r="J933" s="222"/>
      <c r="K933" s="222"/>
      <c r="L933" s="222"/>
      <c r="M933" s="222"/>
      <c r="N933" s="222"/>
      <c r="O933" s="222"/>
      <c r="P933" s="222"/>
      <c r="Q933" s="222"/>
      <c r="R933" s="222"/>
      <c r="S933" s="222"/>
      <c r="T933" s="222"/>
      <c r="U933" s="222"/>
      <c r="V933" s="222"/>
      <c r="W933" s="222"/>
      <c r="X933" s="222"/>
      <c r="Y933" s="222"/>
      <c r="Z933" s="222"/>
    </row>
    <row r="934" ht="12.75" customHeight="1">
      <c r="A934" s="222"/>
      <c r="B934" s="222"/>
      <c r="C934" s="222"/>
      <c r="D934" s="222"/>
      <c r="E934" s="222"/>
      <c r="F934" s="222"/>
      <c r="G934" s="222"/>
      <c r="H934" s="222"/>
      <c r="I934" s="222"/>
      <c r="J934" s="222"/>
      <c r="K934" s="222"/>
      <c r="L934" s="222"/>
      <c r="M934" s="222"/>
      <c r="N934" s="222"/>
      <c r="O934" s="222"/>
      <c r="P934" s="222"/>
      <c r="Q934" s="222"/>
      <c r="R934" s="222"/>
      <c r="S934" s="222"/>
      <c r="T934" s="222"/>
      <c r="U934" s="222"/>
      <c r="V934" s="222"/>
      <c r="W934" s="222"/>
      <c r="X934" s="222"/>
      <c r="Y934" s="222"/>
      <c r="Z934" s="222"/>
    </row>
    <row r="935" ht="12.75" customHeight="1">
      <c r="A935" s="222"/>
      <c r="B935" s="222"/>
      <c r="C935" s="222"/>
      <c r="D935" s="222"/>
      <c r="E935" s="222"/>
      <c r="F935" s="222"/>
      <c r="G935" s="222"/>
      <c r="H935" s="222"/>
      <c r="I935" s="222"/>
      <c r="J935" s="222"/>
      <c r="K935" s="222"/>
      <c r="L935" s="222"/>
      <c r="M935" s="222"/>
      <c r="N935" s="222"/>
      <c r="O935" s="222"/>
      <c r="P935" s="222"/>
      <c r="Q935" s="222"/>
      <c r="R935" s="222"/>
      <c r="S935" s="222"/>
      <c r="T935" s="222"/>
      <c r="U935" s="222"/>
      <c r="V935" s="222"/>
      <c r="W935" s="222"/>
      <c r="X935" s="222"/>
      <c r="Y935" s="222"/>
      <c r="Z935" s="222"/>
    </row>
    <row r="936" ht="12.75" customHeight="1">
      <c r="A936" s="222"/>
      <c r="B936" s="222"/>
      <c r="C936" s="222"/>
      <c r="D936" s="222"/>
      <c r="E936" s="222"/>
      <c r="F936" s="222"/>
      <c r="G936" s="222"/>
      <c r="H936" s="222"/>
      <c r="I936" s="222"/>
      <c r="J936" s="222"/>
      <c r="K936" s="222"/>
      <c r="L936" s="222"/>
      <c r="M936" s="222"/>
      <c r="N936" s="222"/>
      <c r="O936" s="222"/>
      <c r="P936" s="222"/>
      <c r="Q936" s="222"/>
      <c r="R936" s="222"/>
      <c r="S936" s="222"/>
      <c r="T936" s="222"/>
      <c r="U936" s="222"/>
      <c r="V936" s="222"/>
      <c r="W936" s="222"/>
      <c r="X936" s="222"/>
      <c r="Y936" s="222"/>
      <c r="Z936" s="222"/>
    </row>
    <row r="937" ht="12.75" customHeight="1">
      <c r="A937" s="222"/>
      <c r="B937" s="222"/>
      <c r="C937" s="222"/>
      <c r="D937" s="222"/>
      <c r="E937" s="222"/>
      <c r="F937" s="222"/>
      <c r="G937" s="222"/>
      <c r="H937" s="222"/>
      <c r="I937" s="222"/>
      <c r="J937" s="222"/>
      <c r="K937" s="222"/>
      <c r="L937" s="222"/>
      <c r="M937" s="222"/>
      <c r="N937" s="222"/>
      <c r="O937" s="222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  <c r="Z937" s="222"/>
    </row>
    <row r="938" ht="12.75" customHeight="1">
      <c r="A938" s="222"/>
      <c r="B938" s="222"/>
      <c r="C938" s="222"/>
      <c r="D938" s="222"/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O938" s="222"/>
      <c r="P938" s="222"/>
      <c r="Q938" s="222"/>
      <c r="R938" s="222"/>
      <c r="S938" s="222"/>
      <c r="T938" s="222"/>
      <c r="U938" s="222"/>
      <c r="V938" s="222"/>
      <c r="W938" s="222"/>
      <c r="X938" s="222"/>
      <c r="Y938" s="222"/>
      <c r="Z938" s="222"/>
    </row>
    <row r="939" ht="12.75" customHeight="1">
      <c r="A939" s="222"/>
      <c r="B939" s="222"/>
      <c r="C939" s="222"/>
      <c r="D939" s="222"/>
      <c r="E939" s="222"/>
      <c r="F939" s="222"/>
      <c r="G939" s="222"/>
      <c r="H939" s="222"/>
      <c r="I939" s="222"/>
      <c r="J939" s="222"/>
      <c r="K939" s="222"/>
      <c r="L939" s="222"/>
      <c r="M939" s="222"/>
      <c r="N939" s="222"/>
      <c r="O939" s="222"/>
      <c r="P939" s="222"/>
      <c r="Q939" s="222"/>
      <c r="R939" s="222"/>
      <c r="S939" s="222"/>
      <c r="T939" s="222"/>
      <c r="U939" s="222"/>
      <c r="V939" s="222"/>
      <c r="W939" s="222"/>
      <c r="X939" s="222"/>
      <c r="Y939" s="222"/>
      <c r="Z939" s="222"/>
    </row>
    <row r="940" ht="12.75" customHeight="1">
      <c r="A940" s="222"/>
      <c r="B940" s="222"/>
      <c r="C940" s="222"/>
      <c r="D940" s="222"/>
      <c r="E940" s="222"/>
      <c r="F940" s="222"/>
      <c r="G940" s="222"/>
      <c r="H940" s="222"/>
      <c r="I940" s="222"/>
      <c r="J940" s="222"/>
      <c r="K940" s="222"/>
      <c r="L940" s="222"/>
      <c r="M940" s="222"/>
      <c r="N940" s="222"/>
      <c r="O940" s="222"/>
      <c r="P940" s="222"/>
      <c r="Q940" s="222"/>
      <c r="R940" s="222"/>
      <c r="S940" s="222"/>
      <c r="T940" s="222"/>
      <c r="U940" s="222"/>
      <c r="V940" s="222"/>
      <c r="W940" s="222"/>
      <c r="X940" s="222"/>
      <c r="Y940" s="222"/>
      <c r="Z940" s="222"/>
    </row>
    <row r="941" ht="12.75" customHeight="1">
      <c r="A941" s="222"/>
      <c r="B941" s="222"/>
      <c r="C941" s="222"/>
      <c r="D941" s="222"/>
      <c r="E941" s="222"/>
      <c r="F941" s="222"/>
      <c r="G941" s="222"/>
      <c r="H941" s="222"/>
      <c r="I941" s="222"/>
      <c r="J941" s="222"/>
      <c r="K941" s="222"/>
      <c r="L941" s="222"/>
      <c r="M941" s="222"/>
      <c r="N941" s="222"/>
      <c r="O941" s="222"/>
      <c r="P941" s="222"/>
      <c r="Q941" s="222"/>
      <c r="R941" s="222"/>
      <c r="S941" s="222"/>
      <c r="T941" s="222"/>
      <c r="U941" s="222"/>
      <c r="V941" s="222"/>
      <c r="W941" s="222"/>
      <c r="X941" s="222"/>
      <c r="Y941" s="222"/>
      <c r="Z941" s="222"/>
    </row>
    <row r="942" ht="12.75" customHeight="1">
      <c r="A942" s="222"/>
      <c r="B942" s="222"/>
      <c r="C942" s="222"/>
      <c r="D942" s="222"/>
      <c r="E942" s="222"/>
      <c r="F942" s="222"/>
      <c r="G942" s="222"/>
      <c r="H942" s="222"/>
      <c r="I942" s="222"/>
      <c r="J942" s="222"/>
      <c r="K942" s="222"/>
      <c r="L942" s="222"/>
      <c r="M942" s="222"/>
      <c r="N942" s="222"/>
      <c r="O942" s="222"/>
      <c r="P942" s="222"/>
      <c r="Q942" s="222"/>
      <c r="R942" s="222"/>
      <c r="S942" s="222"/>
      <c r="T942" s="222"/>
      <c r="U942" s="222"/>
      <c r="V942" s="222"/>
      <c r="W942" s="222"/>
      <c r="X942" s="222"/>
      <c r="Y942" s="222"/>
      <c r="Z942" s="222"/>
    </row>
    <row r="943" ht="12.75" customHeight="1">
      <c r="A943" s="222"/>
      <c r="B943" s="222"/>
      <c r="C943" s="222"/>
      <c r="D943" s="222"/>
      <c r="E943" s="222"/>
      <c r="F943" s="222"/>
      <c r="G943" s="222"/>
      <c r="H943" s="222"/>
      <c r="I943" s="222"/>
      <c r="J943" s="222"/>
      <c r="K943" s="222"/>
      <c r="L943" s="222"/>
      <c r="M943" s="222"/>
      <c r="N943" s="222"/>
      <c r="O943" s="222"/>
      <c r="P943" s="222"/>
      <c r="Q943" s="222"/>
      <c r="R943" s="222"/>
      <c r="S943" s="222"/>
      <c r="T943" s="222"/>
      <c r="U943" s="222"/>
      <c r="V943" s="222"/>
      <c r="W943" s="222"/>
      <c r="X943" s="222"/>
      <c r="Y943" s="222"/>
      <c r="Z943" s="222"/>
    </row>
    <row r="944" ht="12.75" customHeight="1">
      <c r="A944" s="222"/>
      <c r="B944" s="222"/>
      <c r="C944" s="222"/>
      <c r="D944" s="222"/>
      <c r="E944" s="222"/>
      <c r="F944" s="222"/>
      <c r="G944" s="222"/>
      <c r="H944" s="222"/>
      <c r="I944" s="222"/>
      <c r="J944" s="222"/>
      <c r="K944" s="222"/>
      <c r="L944" s="222"/>
      <c r="M944" s="222"/>
      <c r="N944" s="222"/>
      <c r="O944" s="222"/>
      <c r="P944" s="222"/>
      <c r="Q944" s="222"/>
      <c r="R944" s="222"/>
      <c r="S944" s="222"/>
      <c r="T944" s="222"/>
      <c r="U944" s="222"/>
      <c r="V944" s="222"/>
      <c r="W944" s="222"/>
      <c r="X944" s="222"/>
      <c r="Y944" s="222"/>
      <c r="Z944" s="222"/>
    </row>
    <row r="945" ht="12.75" customHeight="1">
      <c r="A945" s="222"/>
      <c r="B945" s="222"/>
      <c r="C945" s="222"/>
      <c r="D945" s="222"/>
      <c r="E945" s="222"/>
      <c r="F945" s="222"/>
      <c r="G945" s="222"/>
      <c r="H945" s="222"/>
      <c r="I945" s="222"/>
      <c r="J945" s="222"/>
      <c r="K945" s="222"/>
      <c r="L945" s="222"/>
      <c r="M945" s="222"/>
      <c r="N945" s="222"/>
      <c r="O945" s="222"/>
      <c r="P945" s="222"/>
      <c r="Q945" s="222"/>
      <c r="R945" s="222"/>
      <c r="S945" s="222"/>
      <c r="T945" s="222"/>
      <c r="U945" s="222"/>
      <c r="V945" s="222"/>
      <c r="W945" s="222"/>
      <c r="X945" s="222"/>
      <c r="Y945" s="222"/>
      <c r="Z945" s="222"/>
    </row>
    <row r="946" ht="12.75" customHeight="1">
      <c r="A946" s="222"/>
      <c r="B946" s="222"/>
      <c r="C946" s="222"/>
      <c r="D946" s="222"/>
      <c r="E946" s="222"/>
      <c r="F946" s="222"/>
      <c r="G946" s="222"/>
      <c r="H946" s="222"/>
      <c r="I946" s="222"/>
      <c r="J946" s="222"/>
      <c r="K946" s="222"/>
      <c r="L946" s="222"/>
      <c r="M946" s="222"/>
      <c r="N946" s="222"/>
      <c r="O946" s="222"/>
      <c r="P946" s="222"/>
      <c r="Q946" s="222"/>
      <c r="R946" s="222"/>
      <c r="S946" s="222"/>
      <c r="T946" s="222"/>
      <c r="U946" s="222"/>
      <c r="V946" s="222"/>
      <c r="W946" s="222"/>
      <c r="X946" s="222"/>
      <c r="Y946" s="222"/>
      <c r="Z946" s="222"/>
    </row>
    <row r="947" ht="12.75" customHeight="1">
      <c r="A947" s="222"/>
      <c r="B947" s="222"/>
      <c r="C947" s="222"/>
      <c r="D947" s="222"/>
      <c r="E947" s="222"/>
      <c r="F947" s="222"/>
      <c r="G947" s="222"/>
      <c r="H947" s="222"/>
      <c r="I947" s="222"/>
      <c r="J947" s="222"/>
      <c r="K947" s="222"/>
      <c r="L947" s="222"/>
      <c r="M947" s="222"/>
      <c r="N947" s="222"/>
      <c r="O947" s="222"/>
      <c r="P947" s="222"/>
      <c r="Q947" s="222"/>
      <c r="R947" s="222"/>
      <c r="S947" s="222"/>
      <c r="T947" s="222"/>
      <c r="U947" s="222"/>
      <c r="V947" s="222"/>
      <c r="W947" s="222"/>
      <c r="X947" s="222"/>
      <c r="Y947" s="222"/>
      <c r="Z947" s="222"/>
    </row>
    <row r="948" ht="12.75" customHeight="1">
      <c r="A948" s="222"/>
      <c r="B948" s="222"/>
      <c r="C948" s="222"/>
      <c r="D948" s="222"/>
      <c r="E948" s="222"/>
      <c r="F948" s="222"/>
      <c r="G948" s="222"/>
      <c r="H948" s="222"/>
      <c r="I948" s="222"/>
      <c r="J948" s="222"/>
      <c r="K948" s="222"/>
      <c r="L948" s="222"/>
      <c r="M948" s="222"/>
      <c r="N948" s="222"/>
      <c r="O948" s="222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  <c r="Z948" s="222"/>
    </row>
    <row r="949" ht="12.75" customHeight="1">
      <c r="A949" s="222"/>
      <c r="B949" s="222"/>
      <c r="C949" s="222"/>
      <c r="D949" s="222"/>
      <c r="E949" s="222"/>
      <c r="F949" s="222"/>
      <c r="G949" s="222"/>
      <c r="H949" s="222"/>
      <c r="I949" s="222"/>
      <c r="J949" s="222"/>
      <c r="K949" s="222"/>
      <c r="L949" s="222"/>
      <c r="M949" s="222"/>
      <c r="N949" s="222"/>
      <c r="O949" s="222"/>
      <c r="P949" s="222"/>
      <c r="Q949" s="222"/>
      <c r="R949" s="222"/>
      <c r="S949" s="222"/>
      <c r="T949" s="222"/>
      <c r="U949" s="222"/>
      <c r="V949" s="222"/>
      <c r="W949" s="222"/>
      <c r="X949" s="222"/>
      <c r="Y949" s="222"/>
      <c r="Z949" s="222"/>
    </row>
    <row r="950" ht="12.75" customHeight="1">
      <c r="A950" s="222"/>
      <c r="B950" s="222"/>
      <c r="C950" s="222"/>
      <c r="D950" s="222"/>
      <c r="E950" s="222"/>
      <c r="F950" s="222"/>
      <c r="G950" s="222"/>
      <c r="H950" s="222"/>
      <c r="I950" s="222"/>
      <c r="J950" s="222"/>
      <c r="K950" s="222"/>
      <c r="L950" s="222"/>
      <c r="M950" s="222"/>
      <c r="N950" s="222"/>
      <c r="O950" s="222"/>
      <c r="P950" s="222"/>
      <c r="Q950" s="222"/>
      <c r="R950" s="222"/>
      <c r="S950" s="222"/>
      <c r="T950" s="222"/>
      <c r="U950" s="222"/>
      <c r="V950" s="222"/>
      <c r="W950" s="222"/>
      <c r="X950" s="222"/>
      <c r="Y950" s="222"/>
      <c r="Z950" s="222"/>
    </row>
    <row r="951" ht="12.75" customHeight="1">
      <c r="A951" s="222"/>
      <c r="B951" s="222"/>
      <c r="C951" s="222"/>
      <c r="D951" s="222"/>
      <c r="E951" s="222"/>
      <c r="F951" s="222"/>
      <c r="G951" s="222"/>
      <c r="H951" s="222"/>
      <c r="I951" s="222"/>
      <c r="J951" s="222"/>
      <c r="K951" s="222"/>
      <c r="L951" s="222"/>
      <c r="M951" s="222"/>
      <c r="N951" s="222"/>
      <c r="O951" s="222"/>
      <c r="P951" s="222"/>
      <c r="Q951" s="222"/>
      <c r="R951" s="222"/>
      <c r="S951" s="222"/>
      <c r="T951" s="222"/>
      <c r="U951" s="222"/>
      <c r="V951" s="222"/>
      <c r="W951" s="222"/>
      <c r="X951" s="222"/>
      <c r="Y951" s="222"/>
      <c r="Z951" s="222"/>
    </row>
    <row r="952" ht="12.75" customHeight="1">
      <c r="A952" s="222"/>
      <c r="B952" s="222"/>
      <c r="C952" s="222"/>
      <c r="D952" s="222"/>
      <c r="E952" s="222"/>
      <c r="F952" s="222"/>
      <c r="G952" s="222"/>
      <c r="H952" s="222"/>
      <c r="I952" s="222"/>
      <c r="J952" s="222"/>
      <c r="K952" s="222"/>
      <c r="L952" s="222"/>
      <c r="M952" s="222"/>
      <c r="N952" s="222"/>
      <c r="O952" s="222"/>
      <c r="P952" s="222"/>
      <c r="Q952" s="222"/>
      <c r="R952" s="222"/>
      <c r="S952" s="222"/>
      <c r="T952" s="222"/>
      <c r="U952" s="222"/>
      <c r="V952" s="222"/>
      <c r="W952" s="222"/>
      <c r="X952" s="222"/>
      <c r="Y952" s="222"/>
      <c r="Z952" s="222"/>
    </row>
    <row r="953" ht="12.75" customHeight="1">
      <c r="A953" s="222"/>
      <c r="B953" s="222"/>
      <c r="C953" s="222"/>
      <c r="D953" s="222"/>
      <c r="E953" s="222"/>
      <c r="F953" s="222"/>
      <c r="G953" s="222"/>
      <c r="H953" s="222"/>
      <c r="I953" s="222"/>
      <c r="J953" s="222"/>
      <c r="K953" s="222"/>
      <c r="L953" s="222"/>
      <c r="M953" s="222"/>
      <c r="N953" s="222"/>
      <c r="O953" s="222"/>
      <c r="P953" s="222"/>
      <c r="Q953" s="222"/>
      <c r="R953" s="222"/>
      <c r="S953" s="222"/>
      <c r="T953" s="222"/>
      <c r="U953" s="222"/>
      <c r="V953" s="222"/>
      <c r="W953" s="222"/>
      <c r="X953" s="222"/>
      <c r="Y953" s="222"/>
      <c r="Z953" s="222"/>
    </row>
    <row r="954" ht="12.75" customHeight="1">
      <c r="A954" s="222"/>
      <c r="B954" s="222"/>
      <c r="C954" s="222"/>
      <c r="D954" s="222"/>
      <c r="E954" s="222"/>
      <c r="F954" s="222"/>
      <c r="G954" s="222"/>
      <c r="H954" s="222"/>
      <c r="I954" s="222"/>
      <c r="J954" s="222"/>
      <c r="K954" s="222"/>
      <c r="L954" s="222"/>
      <c r="M954" s="222"/>
      <c r="N954" s="222"/>
      <c r="O954" s="222"/>
      <c r="P954" s="222"/>
      <c r="Q954" s="222"/>
      <c r="R954" s="222"/>
      <c r="S954" s="222"/>
      <c r="T954" s="222"/>
      <c r="U954" s="222"/>
      <c r="V954" s="222"/>
      <c r="W954" s="222"/>
      <c r="X954" s="222"/>
      <c r="Y954" s="222"/>
      <c r="Z954" s="222"/>
    </row>
    <row r="955" ht="12.75" customHeight="1">
      <c r="A955" s="222"/>
      <c r="B955" s="222"/>
      <c r="C955" s="222"/>
      <c r="D955" s="222"/>
      <c r="E955" s="222"/>
      <c r="F955" s="222"/>
      <c r="G955" s="222"/>
      <c r="H955" s="222"/>
      <c r="I955" s="222"/>
      <c r="J955" s="222"/>
      <c r="K955" s="222"/>
      <c r="L955" s="222"/>
      <c r="M955" s="222"/>
      <c r="N955" s="222"/>
      <c r="O955" s="222"/>
      <c r="P955" s="222"/>
      <c r="Q955" s="222"/>
      <c r="R955" s="222"/>
      <c r="S955" s="222"/>
      <c r="T955" s="222"/>
      <c r="U955" s="222"/>
      <c r="V955" s="222"/>
      <c r="W955" s="222"/>
      <c r="X955" s="222"/>
      <c r="Y955" s="222"/>
      <c r="Z955" s="222"/>
    </row>
    <row r="956" ht="12.75" customHeight="1">
      <c r="A956" s="222"/>
      <c r="B956" s="222"/>
      <c r="C956" s="222"/>
      <c r="D956" s="222"/>
      <c r="E956" s="222"/>
      <c r="F956" s="222"/>
      <c r="G956" s="222"/>
      <c r="H956" s="222"/>
      <c r="I956" s="222"/>
      <c r="J956" s="222"/>
      <c r="K956" s="222"/>
      <c r="L956" s="222"/>
      <c r="M956" s="222"/>
      <c r="N956" s="222"/>
      <c r="O956" s="222"/>
      <c r="P956" s="222"/>
      <c r="Q956" s="222"/>
      <c r="R956" s="222"/>
      <c r="S956" s="222"/>
      <c r="T956" s="222"/>
      <c r="U956" s="222"/>
      <c r="V956" s="222"/>
      <c r="W956" s="222"/>
      <c r="X956" s="222"/>
      <c r="Y956" s="222"/>
      <c r="Z956" s="222"/>
    </row>
    <row r="957" ht="12.75" customHeight="1">
      <c r="A957" s="222"/>
      <c r="B957" s="222"/>
      <c r="C957" s="222"/>
      <c r="D957" s="222"/>
      <c r="E957" s="222"/>
      <c r="F957" s="222"/>
      <c r="G957" s="222"/>
      <c r="H957" s="222"/>
      <c r="I957" s="222"/>
      <c r="J957" s="222"/>
      <c r="K957" s="222"/>
      <c r="L957" s="222"/>
      <c r="M957" s="222"/>
      <c r="N957" s="222"/>
      <c r="O957" s="222"/>
      <c r="P957" s="222"/>
      <c r="Q957" s="222"/>
      <c r="R957" s="222"/>
      <c r="S957" s="222"/>
      <c r="T957" s="222"/>
      <c r="U957" s="222"/>
      <c r="V957" s="222"/>
      <c r="W957" s="222"/>
      <c r="X957" s="222"/>
      <c r="Y957" s="222"/>
      <c r="Z957" s="222"/>
    </row>
    <row r="958" ht="12.75" customHeight="1">
      <c r="A958" s="222"/>
      <c r="B958" s="222"/>
      <c r="C958" s="222"/>
      <c r="D958" s="222"/>
      <c r="E958" s="222"/>
      <c r="F958" s="222"/>
      <c r="G958" s="222"/>
      <c r="H958" s="222"/>
      <c r="I958" s="222"/>
      <c r="J958" s="222"/>
      <c r="K958" s="222"/>
      <c r="L958" s="222"/>
      <c r="M958" s="222"/>
      <c r="N958" s="222"/>
      <c r="O958" s="222"/>
      <c r="P958" s="222"/>
      <c r="Q958" s="222"/>
      <c r="R958" s="222"/>
      <c r="S958" s="222"/>
      <c r="T958" s="222"/>
      <c r="U958" s="222"/>
      <c r="V958" s="222"/>
      <c r="W958" s="222"/>
      <c r="X958" s="222"/>
      <c r="Y958" s="222"/>
      <c r="Z958" s="222"/>
    </row>
    <row r="959" ht="12.75" customHeight="1">
      <c r="A959" s="222"/>
      <c r="B959" s="222"/>
      <c r="C959" s="222"/>
      <c r="D959" s="222"/>
      <c r="E959" s="222"/>
      <c r="F959" s="222"/>
      <c r="G959" s="222"/>
      <c r="H959" s="222"/>
      <c r="I959" s="222"/>
      <c r="J959" s="222"/>
      <c r="K959" s="222"/>
      <c r="L959" s="222"/>
      <c r="M959" s="222"/>
      <c r="N959" s="222"/>
      <c r="O959" s="222"/>
      <c r="P959" s="222"/>
      <c r="Q959" s="222"/>
      <c r="R959" s="222"/>
      <c r="S959" s="222"/>
      <c r="T959" s="222"/>
      <c r="U959" s="222"/>
      <c r="V959" s="222"/>
      <c r="W959" s="222"/>
      <c r="X959" s="222"/>
      <c r="Y959" s="222"/>
      <c r="Z959" s="222"/>
    </row>
    <row r="960" ht="12.75" customHeight="1">
      <c r="A960" s="222"/>
      <c r="B960" s="222"/>
      <c r="C960" s="222"/>
      <c r="D960" s="222"/>
      <c r="E960" s="222"/>
      <c r="F960" s="222"/>
      <c r="G960" s="222"/>
      <c r="H960" s="222"/>
      <c r="I960" s="222"/>
      <c r="J960" s="222"/>
      <c r="K960" s="222"/>
      <c r="L960" s="222"/>
      <c r="M960" s="222"/>
      <c r="N960" s="222"/>
      <c r="O960" s="222"/>
      <c r="P960" s="222"/>
      <c r="Q960" s="222"/>
      <c r="R960" s="222"/>
      <c r="S960" s="222"/>
      <c r="T960" s="222"/>
      <c r="U960" s="222"/>
      <c r="V960" s="222"/>
      <c r="W960" s="222"/>
      <c r="X960" s="222"/>
      <c r="Y960" s="222"/>
      <c r="Z960" s="222"/>
    </row>
    <row r="961" ht="12.75" customHeight="1">
      <c r="A961" s="222"/>
      <c r="B961" s="222"/>
      <c r="C961" s="222"/>
      <c r="D961" s="222"/>
      <c r="E961" s="222"/>
      <c r="F961" s="222"/>
      <c r="G961" s="222"/>
      <c r="H961" s="222"/>
      <c r="I961" s="222"/>
      <c r="J961" s="222"/>
      <c r="K961" s="222"/>
      <c r="L961" s="222"/>
      <c r="M961" s="222"/>
      <c r="N961" s="222"/>
      <c r="O961" s="222"/>
      <c r="P961" s="222"/>
      <c r="Q961" s="222"/>
      <c r="R961" s="222"/>
      <c r="S961" s="222"/>
      <c r="T961" s="222"/>
      <c r="U961" s="222"/>
      <c r="V961" s="222"/>
      <c r="W961" s="222"/>
      <c r="X961" s="222"/>
      <c r="Y961" s="222"/>
      <c r="Z961" s="222"/>
    </row>
    <row r="962" ht="12.75" customHeight="1">
      <c r="A962" s="222"/>
      <c r="B962" s="222"/>
      <c r="C962" s="222"/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22"/>
      <c r="O962" s="222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  <c r="Z962" s="222"/>
    </row>
    <row r="963" ht="12.75" customHeight="1">
      <c r="A963" s="222"/>
      <c r="B963" s="222"/>
      <c r="C963" s="222"/>
      <c r="D963" s="222"/>
      <c r="E963" s="222"/>
      <c r="F963" s="222"/>
      <c r="G963" s="222"/>
      <c r="H963" s="222"/>
      <c r="I963" s="222"/>
      <c r="J963" s="222"/>
      <c r="K963" s="222"/>
      <c r="L963" s="222"/>
      <c r="M963" s="222"/>
      <c r="N963" s="222"/>
      <c r="O963" s="222"/>
      <c r="P963" s="222"/>
      <c r="Q963" s="222"/>
      <c r="R963" s="222"/>
      <c r="S963" s="222"/>
      <c r="T963" s="222"/>
      <c r="U963" s="222"/>
      <c r="V963" s="222"/>
      <c r="W963" s="222"/>
      <c r="X963" s="222"/>
      <c r="Y963" s="222"/>
      <c r="Z963" s="222"/>
    </row>
    <row r="964" ht="12.75" customHeight="1">
      <c r="A964" s="222"/>
      <c r="B964" s="222"/>
      <c r="C964" s="222"/>
      <c r="D964" s="222"/>
      <c r="E964" s="222"/>
      <c r="F964" s="222"/>
      <c r="G964" s="222"/>
      <c r="H964" s="222"/>
      <c r="I964" s="222"/>
      <c r="J964" s="222"/>
      <c r="K964" s="222"/>
      <c r="L964" s="222"/>
      <c r="M964" s="222"/>
      <c r="N964" s="222"/>
      <c r="O964" s="222"/>
      <c r="P964" s="222"/>
      <c r="Q964" s="222"/>
      <c r="R964" s="222"/>
      <c r="S964" s="222"/>
      <c r="T964" s="222"/>
      <c r="U964" s="222"/>
      <c r="V964" s="222"/>
      <c r="W964" s="222"/>
      <c r="X964" s="222"/>
      <c r="Y964" s="222"/>
      <c r="Z964" s="222"/>
    </row>
    <row r="965" ht="12.75" customHeight="1">
      <c r="A965" s="222"/>
      <c r="B965" s="222"/>
      <c r="C965" s="222"/>
      <c r="D965" s="222"/>
      <c r="E965" s="222"/>
      <c r="F965" s="222"/>
      <c r="G965" s="222"/>
      <c r="H965" s="222"/>
      <c r="I965" s="222"/>
      <c r="J965" s="222"/>
      <c r="K965" s="222"/>
      <c r="L965" s="222"/>
      <c r="M965" s="222"/>
      <c r="N965" s="222"/>
      <c r="O965" s="222"/>
      <c r="P965" s="222"/>
      <c r="Q965" s="222"/>
      <c r="R965" s="222"/>
      <c r="S965" s="222"/>
      <c r="T965" s="222"/>
      <c r="U965" s="222"/>
      <c r="V965" s="222"/>
      <c r="W965" s="222"/>
      <c r="X965" s="222"/>
      <c r="Y965" s="222"/>
      <c r="Z965" s="222"/>
    </row>
    <row r="966" ht="12.75" customHeight="1">
      <c r="A966" s="222"/>
      <c r="B966" s="222"/>
      <c r="C966" s="222"/>
      <c r="D966" s="222"/>
      <c r="E966" s="222"/>
      <c r="F966" s="222"/>
      <c r="G966" s="222"/>
      <c r="H966" s="222"/>
      <c r="I966" s="222"/>
      <c r="J966" s="222"/>
      <c r="K966" s="222"/>
      <c r="L966" s="222"/>
      <c r="M966" s="222"/>
      <c r="N966" s="222"/>
      <c r="O966" s="222"/>
      <c r="P966" s="222"/>
      <c r="Q966" s="222"/>
      <c r="R966" s="222"/>
      <c r="S966" s="222"/>
      <c r="T966" s="222"/>
      <c r="U966" s="222"/>
      <c r="V966" s="222"/>
      <c r="W966" s="222"/>
      <c r="X966" s="222"/>
      <c r="Y966" s="222"/>
      <c r="Z966" s="222"/>
    </row>
    <row r="967" ht="12.75" customHeight="1">
      <c r="A967" s="222"/>
      <c r="B967" s="222"/>
      <c r="C967" s="222"/>
      <c r="D967" s="222"/>
      <c r="E967" s="222"/>
      <c r="F967" s="222"/>
      <c r="G967" s="222"/>
      <c r="H967" s="222"/>
      <c r="I967" s="222"/>
      <c r="J967" s="222"/>
      <c r="K967" s="222"/>
      <c r="L967" s="222"/>
      <c r="M967" s="222"/>
      <c r="N967" s="222"/>
      <c r="O967" s="222"/>
      <c r="P967" s="222"/>
      <c r="Q967" s="222"/>
      <c r="R967" s="222"/>
      <c r="S967" s="222"/>
      <c r="T967" s="222"/>
      <c r="U967" s="222"/>
      <c r="V967" s="222"/>
      <c r="W967" s="222"/>
      <c r="X967" s="222"/>
      <c r="Y967" s="222"/>
      <c r="Z967" s="222"/>
    </row>
    <row r="968" ht="12.75" customHeight="1">
      <c r="A968" s="222"/>
      <c r="B968" s="222"/>
      <c r="C968" s="222"/>
      <c r="D968" s="222"/>
      <c r="E968" s="222"/>
      <c r="F968" s="222"/>
      <c r="G968" s="222"/>
      <c r="H968" s="222"/>
      <c r="I968" s="222"/>
      <c r="J968" s="222"/>
      <c r="K968" s="222"/>
      <c r="L968" s="222"/>
      <c r="M968" s="222"/>
      <c r="N968" s="222"/>
      <c r="O968" s="222"/>
      <c r="P968" s="222"/>
      <c r="Q968" s="222"/>
      <c r="R968" s="222"/>
      <c r="S968" s="222"/>
      <c r="T968" s="222"/>
      <c r="U968" s="222"/>
      <c r="V968" s="222"/>
      <c r="W968" s="222"/>
      <c r="X968" s="222"/>
      <c r="Y968" s="222"/>
      <c r="Z968" s="222"/>
    </row>
    <row r="969" ht="12.75" customHeight="1">
      <c r="A969" s="222"/>
      <c r="B969" s="222"/>
      <c r="C969" s="222"/>
      <c r="D969" s="222"/>
      <c r="E969" s="222"/>
      <c r="F969" s="222"/>
      <c r="G969" s="222"/>
      <c r="H969" s="222"/>
      <c r="I969" s="222"/>
      <c r="J969" s="222"/>
      <c r="K969" s="222"/>
      <c r="L969" s="222"/>
      <c r="M969" s="222"/>
      <c r="N969" s="222"/>
      <c r="O969" s="222"/>
      <c r="P969" s="222"/>
      <c r="Q969" s="222"/>
      <c r="R969" s="222"/>
      <c r="S969" s="222"/>
      <c r="T969" s="222"/>
      <c r="U969" s="222"/>
      <c r="V969" s="222"/>
      <c r="W969" s="222"/>
      <c r="X969" s="222"/>
      <c r="Y969" s="222"/>
      <c r="Z969" s="222"/>
    </row>
    <row r="970" ht="12.75" customHeight="1">
      <c r="A970" s="222"/>
      <c r="B970" s="222"/>
      <c r="C970" s="222"/>
      <c r="D970" s="222"/>
      <c r="E970" s="222"/>
      <c r="F970" s="222"/>
      <c r="G970" s="222"/>
      <c r="H970" s="222"/>
      <c r="I970" s="222"/>
      <c r="J970" s="222"/>
      <c r="K970" s="222"/>
      <c r="L970" s="222"/>
      <c r="M970" s="222"/>
      <c r="N970" s="222"/>
      <c r="O970" s="222"/>
      <c r="P970" s="222"/>
      <c r="Q970" s="222"/>
      <c r="R970" s="222"/>
      <c r="S970" s="222"/>
      <c r="T970" s="222"/>
      <c r="U970" s="222"/>
      <c r="V970" s="222"/>
      <c r="W970" s="222"/>
      <c r="X970" s="222"/>
      <c r="Y970" s="222"/>
      <c r="Z970" s="222"/>
    </row>
    <row r="971" ht="12.75" customHeight="1">
      <c r="A971" s="222"/>
      <c r="B971" s="222"/>
      <c r="C971" s="222"/>
      <c r="D971" s="222"/>
      <c r="E971" s="222"/>
      <c r="F971" s="222"/>
      <c r="G971" s="222"/>
      <c r="H971" s="222"/>
      <c r="I971" s="222"/>
      <c r="J971" s="222"/>
      <c r="K971" s="222"/>
      <c r="L971" s="222"/>
      <c r="M971" s="222"/>
      <c r="N971" s="222"/>
      <c r="O971" s="222"/>
      <c r="P971" s="222"/>
      <c r="Q971" s="222"/>
      <c r="R971" s="222"/>
      <c r="S971" s="222"/>
      <c r="T971" s="222"/>
      <c r="U971" s="222"/>
      <c r="V971" s="222"/>
      <c r="W971" s="222"/>
      <c r="X971" s="222"/>
      <c r="Y971" s="222"/>
      <c r="Z971" s="222"/>
    </row>
    <row r="972" ht="12.75" customHeight="1">
      <c r="A972" s="222"/>
      <c r="B972" s="222"/>
      <c r="C972" s="222"/>
      <c r="D972" s="222"/>
      <c r="E972" s="222"/>
      <c r="F972" s="222"/>
      <c r="G972" s="222"/>
      <c r="H972" s="222"/>
      <c r="I972" s="222"/>
      <c r="J972" s="222"/>
      <c r="K972" s="222"/>
      <c r="L972" s="222"/>
      <c r="M972" s="222"/>
      <c r="N972" s="222"/>
      <c r="O972" s="222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  <c r="Z972" s="222"/>
    </row>
    <row r="973" ht="12.75" customHeight="1">
      <c r="A973" s="222"/>
      <c r="B973" s="222"/>
      <c r="C973" s="222"/>
      <c r="D973" s="222"/>
      <c r="E973" s="222"/>
      <c r="F973" s="222"/>
      <c r="G973" s="222"/>
      <c r="H973" s="222"/>
      <c r="I973" s="222"/>
      <c r="J973" s="222"/>
      <c r="K973" s="222"/>
      <c r="L973" s="222"/>
      <c r="M973" s="222"/>
      <c r="N973" s="222"/>
      <c r="O973" s="222"/>
      <c r="P973" s="222"/>
      <c r="Q973" s="222"/>
      <c r="R973" s="222"/>
      <c r="S973" s="222"/>
      <c r="T973" s="222"/>
      <c r="U973" s="222"/>
      <c r="V973" s="222"/>
      <c r="W973" s="222"/>
      <c r="X973" s="222"/>
      <c r="Y973" s="222"/>
      <c r="Z973" s="222"/>
    </row>
    <row r="974" ht="12.75" customHeight="1">
      <c r="A974" s="222"/>
      <c r="B974" s="222"/>
      <c r="C974" s="222"/>
      <c r="D974" s="222"/>
      <c r="E974" s="222"/>
      <c r="F974" s="222"/>
      <c r="G974" s="222"/>
      <c r="H974" s="222"/>
      <c r="I974" s="222"/>
      <c r="J974" s="222"/>
      <c r="K974" s="222"/>
      <c r="L974" s="222"/>
      <c r="M974" s="222"/>
      <c r="N974" s="222"/>
      <c r="O974" s="222"/>
      <c r="P974" s="222"/>
      <c r="Q974" s="222"/>
      <c r="R974" s="222"/>
      <c r="S974" s="222"/>
      <c r="T974" s="222"/>
      <c r="U974" s="222"/>
      <c r="V974" s="222"/>
      <c r="W974" s="222"/>
      <c r="X974" s="222"/>
      <c r="Y974" s="222"/>
      <c r="Z974" s="222"/>
    </row>
    <row r="975" ht="12.75" customHeight="1">
      <c r="A975" s="222"/>
      <c r="B975" s="222"/>
      <c r="C975" s="222"/>
      <c r="D975" s="222"/>
      <c r="E975" s="222"/>
      <c r="F975" s="222"/>
      <c r="G975" s="222"/>
      <c r="H975" s="222"/>
      <c r="I975" s="222"/>
      <c r="J975" s="222"/>
      <c r="K975" s="222"/>
      <c r="L975" s="222"/>
      <c r="M975" s="222"/>
      <c r="N975" s="222"/>
      <c r="O975" s="222"/>
      <c r="P975" s="222"/>
      <c r="Q975" s="222"/>
      <c r="R975" s="222"/>
      <c r="S975" s="222"/>
      <c r="T975" s="222"/>
      <c r="U975" s="222"/>
      <c r="V975" s="222"/>
      <c r="W975" s="222"/>
      <c r="X975" s="222"/>
      <c r="Y975" s="222"/>
      <c r="Z975" s="222"/>
    </row>
    <row r="976" ht="12.75" customHeight="1">
      <c r="A976" s="222"/>
      <c r="B976" s="222"/>
      <c r="C976" s="222"/>
      <c r="D976" s="222"/>
      <c r="E976" s="222"/>
      <c r="F976" s="222"/>
      <c r="G976" s="222"/>
      <c r="H976" s="222"/>
      <c r="I976" s="222"/>
      <c r="J976" s="222"/>
      <c r="K976" s="222"/>
      <c r="L976" s="222"/>
      <c r="M976" s="222"/>
      <c r="N976" s="222"/>
      <c r="O976" s="222"/>
      <c r="P976" s="222"/>
      <c r="Q976" s="222"/>
      <c r="R976" s="222"/>
      <c r="S976" s="222"/>
      <c r="T976" s="222"/>
      <c r="U976" s="222"/>
      <c r="V976" s="222"/>
      <c r="W976" s="222"/>
      <c r="X976" s="222"/>
      <c r="Y976" s="222"/>
      <c r="Z976" s="222"/>
    </row>
    <row r="977" ht="12.75" customHeight="1">
      <c r="A977" s="222"/>
      <c r="B977" s="222"/>
      <c r="C977" s="222"/>
      <c r="D977" s="222"/>
      <c r="E977" s="222"/>
      <c r="F977" s="222"/>
      <c r="G977" s="222"/>
      <c r="H977" s="222"/>
      <c r="I977" s="222"/>
      <c r="J977" s="222"/>
      <c r="K977" s="222"/>
      <c r="L977" s="222"/>
      <c r="M977" s="222"/>
      <c r="N977" s="222"/>
      <c r="O977" s="222"/>
      <c r="P977" s="222"/>
      <c r="Q977" s="222"/>
      <c r="R977" s="222"/>
      <c r="S977" s="222"/>
      <c r="T977" s="222"/>
      <c r="U977" s="222"/>
      <c r="V977" s="222"/>
      <c r="W977" s="222"/>
      <c r="X977" s="222"/>
      <c r="Y977" s="222"/>
      <c r="Z977" s="222"/>
    </row>
    <row r="978" ht="12.75" customHeight="1">
      <c r="A978" s="222"/>
      <c r="B978" s="222"/>
      <c r="C978" s="222"/>
      <c r="D978" s="222"/>
      <c r="E978" s="222"/>
      <c r="F978" s="222"/>
      <c r="G978" s="222"/>
      <c r="H978" s="222"/>
      <c r="I978" s="222"/>
      <c r="J978" s="222"/>
      <c r="K978" s="222"/>
      <c r="L978" s="222"/>
      <c r="M978" s="222"/>
      <c r="N978" s="222"/>
      <c r="O978" s="222"/>
      <c r="P978" s="222"/>
      <c r="Q978" s="222"/>
      <c r="R978" s="222"/>
      <c r="S978" s="222"/>
      <c r="T978" s="222"/>
      <c r="U978" s="222"/>
      <c r="V978" s="222"/>
      <c r="W978" s="222"/>
      <c r="X978" s="222"/>
      <c r="Y978" s="222"/>
      <c r="Z978" s="222"/>
    </row>
    <row r="979" ht="12.75" customHeight="1">
      <c r="A979" s="222"/>
      <c r="B979" s="222"/>
      <c r="C979" s="222"/>
      <c r="D979" s="222"/>
      <c r="E979" s="222"/>
      <c r="F979" s="222"/>
      <c r="G979" s="222"/>
      <c r="H979" s="222"/>
      <c r="I979" s="222"/>
      <c r="J979" s="222"/>
      <c r="K979" s="222"/>
      <c r="L979" s="222"/>
      <c r="M979" s="222"/>
      <c r="N979" s="222"/>
      <c r="O979" s="222"/>
      <c r="P979" s="222"/>
      <c r="Q979" s="222"/>
      <c r="R979" s="222"/>
      <c r="S979" s="222"/>
      <c r="T979" s="222"/>
      <c r="U979" s="222"/>
      <c r="V979" s="222"/>
      <c r="W979" s="222"/>
      <c r="X979" s="222"/>
      <c r="Y979" s="222"/>
      <c r="Z979" s="222"/>
    </row>
    <row r="980" ht="12.75" customHeight="1">
      <c r="A980" s="222"/>
      <c r="B980" s="222"/>
      <c r="C980" s="222"/>
      <c r="D980" s="222"/>
      <c r="E980" s="222"/>
      <c r="F980" s="222"/>
      <c r="G980" s="222"/>
      <c r="H980" s="222"/>
      <c r="I980" s="222"/>
      <c r="J980" s="222"/>
      <c r="K980" s="222"/>
      <c r="L980" s="222"/>
      <c r="M980" s="222"/>
      <c r="N980" s="222"/>
      <c r="O980" s="222"/>
      <c r="P980" s="222"/>
      <c r="Q980" s="222"/>
      <c r="R980" s="222"/>
      <c r="S980" s="222"/>
      <c r="T980" s="222"/>
      <c r="U980" s="222"/>
      <c r="V980" s="222"/>
      <c r="W980" s="222"/>
      <c r="X980" s="222"/>
      <c r="Y980" s="222"/>
      <c r="Z980" s="222"/>
    </row>
    <row r="981" ht="12.75" customHeight="1">
      <c r="A981" s="222"/>
      <c r="B981" s="222"/>
      <c r="C981" s="222"/>
      <c r="D981" s="222"/>
      <c r="E981" s="222"/>
      <c r="F981" s="222"/>
      <c r="G981" s="222"/>
      <c r="H981" s="222"/>
      <c r="I981" s="222"/>
      <c r="J981" s="222"/>
      <c r="K981" s="222"/>
      <c r="L981" s="222"/>
      <c r="M981" s="222"/>
      <c r="N981" s="222"/>
      <c r="O981" s="222"/>
      <c r="P981" s="222"/>
      <c r="Q981" s="222"/>
      <c r="R981" s="222"/>
      <c r="S981" s="222"/>
      <c r="T981" s="222"/>
      <c r="U981" s="222"/>
      <c r="V981" s="222"/>
      <c r="W981" s="222"/>
      <c r="X981" s="222"/>
      <c r="Y981" s="222"/>
      <c r="Z981" s="222"/>
    </row>
    <row r="982" ht="12.75" customHeight="1">
      <c r="A982" s="222"/>
      <c r="B982" s="222"/>
      <c r="C982" s="222"/>
      <c r="D982" s="222"/>
      <c r="E982" s="222"/>
      <c r="F982" s="222"/>
      <c r="G982" s="222"/>
      <c r="H982" s="222"/>
      <c r="I982" s="222"/>
      <c r="J982" s="222"/>
      <c r="K982" s="222"/>
      <c r="L982" s="222"/>
      <c r="M982" s="222"/>
      <c r="N982" s="222"/>
      <c r="O982" s="222"/>
      <c r="P982" s="222"/>
      <c r="Q982" s="222"/>
      <c r="R982" s="222"/>
      <c r="S982" s="222"/>
      <c r="T982" s="222"/>
      <c r="U982" s="222"/>
      <c r="V982" s="222"/>
      <c r="W982" s="222"/>
      <c r="X982" s="222"/>
      <c r="Y982" s="222"/>
      <c r="Z982" s="222"/>
    </row>
    <row r="983" ht="12.75" customHeight="1">
      <c r="A983" s="222"/>
      <c r="B983" s="222"/>
      <c r="C983" s="222"/>
      <c r="D983" s="222"/>
      <c r="E983" s="222"/>
      <c r="F983" s="222"/>
      <c r="G983" s="222"/>
      <c r="H983" s="222"/>
      <c r="I983" s="222"/>
      <c r="J983" s="222"/>
      <c r="K983" s="222"/>
      <c r="L983" s="222"/>
      <c r="M983" s="222"/>
      <c r="N983" s="222"/>
      <c r="O983" s="222"/>
      <c r="P983" s="222"/>
      <c r="Q983" s="222"/>
      <c r="R983" s="222"/>
      <c r="S983" s="222"/>
      <c r="T983" s="222"/>
      <c r="U983" s="222"/>
      <c r="V983" s="222"/>
      <c r="W983" s="222"/>
      <c r="X983" s="222"/>
      <c r="Y983" s="222"/>
      <c r="Z983" s="222"/>
    </row>
    <row r="984" ht="12.75" customHeight="1">
      <c r="A984" s="222"/>
      <c r="B984" s="222"/>
      <c r="C984" s="222"/>
      <c r="D984" s="222"/>
      <c r="E984" s="222"/>
      <c r="F984" s="222"/>
      <c r="G984" s="222"/>
      <c r="H984" s="222"/>
      <c r="I984" s="222"/>
      <c r="J984" s="222"/>
      <c r="K984" s="222"/>
      <c r="L984" s="222"/>
      <c r="M984" s="222"/>
      <c r="N984" s="222"/>
      <c r="O984" s="222"/>
      <c r="P984" s="222"/>
      <c r="Q984" s="222"/>
      <c r="R984" s="222"/>
      <c r="S984" s="222"/>
      <c r="T984" s="222"/>
      <c r="U984" s="222"/>
      <c r="V984" s="222"/>
      <c r="W984" s="222"/>
      <c r="X984" s="222"/>
      <c r="Y984" s="222"/>
      <c r="Z984" s="222"/>
    </row>
    <row r="985" ht="12.75" customHeight="1">
      <c r="A985" s="222"/>
      <c r="B985" s="222"/>
      <c r="C985" s="222"/>
      <c r="D985" s="222"/>
      <c r="E985" s="222"/>
      <c r="F985" s="222"/>
      <c r="G985" s="222"/>
      <c r="H985" s="222"/>
      <c r="I985" s="222"/>
      <c r="J985" s="222"/>
      <c r="K985" s="222"/>
      <c r="L985" s="222"/>
      <c r="M985" s="222"/>
      <c r="N985" s="222"/>
      <c r="O985" s="222"/>
      <c r="P985" s="222"/>
      <c r="Q985" s="222"/>
      <c r="R985" s="222"/>
      <c r="S985" s="222"/>
      <c r="T985" s="222"/>
      <c r="U985" s="222"/>
      <c r="V985" s="222"/>
      <c r="W985" s="222"/>
      <c r="X985" s="222"/>
      <c r="Y985" s="222"/>
      <c r="Z985" s="222"/>
    </row>
    <row r="986" ht="12.75" customHeight="1">
      <c r="A986" s="222"/>
      <c r="B986" s="222"/>
      <c r="C986" s="222"/>
      <c r="D986" s="222"/>
      <c r="E986" s="222"/>
      <c r="F986" s="222"/>
      <c r="G986" s="222"/>
      <c r="H986" s="222"/>
      <c r="I986" s="222"/>
      <c r="J986" s="222"/>
      <c r="K986" s="222"/>
      <c r="L986" s="222"/>
      <c r="M986" s="222"/>
      <c r="N986" s="222"/>
      <c r="O986" s="222"/>
      <c r="P986" s="222"/>
      <c r="Q986" s="222"/>
      <c r="R986" s="222"/>
      <c r="S986" s="222"/>
      <c r="T986" s="222"/>
      <c r="U986" s="222"/>
      <c r="V986" s="222"/>
      <c r="W986" s="222"/>
      <c r="X986" s="222"/>
      <c r="Y986" s="222"/>
      <c r="Z986" s="222"/>
    </row>
    <row r="987" ht="12.75" customHeight="1">
      <c r="A987" s="222"/>
      <c r="B987" s="222"/>
      <c r="C987" s="222"/>
      <c r="D987" s="222"/>
      <c r="E987" s="222"/>
      <c r="F987" s="222"/>
      <c r="G987" s="222"/>
      <c r="H987" s="222"/>
      <c r="I987" s="222"/>
      <c r="J987" s="222"/>
      <c r="K987" s="222"/>
      <c r="L987" s="222"/>
      <c r="M987" s="222"/>
      <c r="N987" s="222"/>
      <c r="O987" s="222"/>
      <c r="P987" s="222"/>
      <c r="Q987" s="222"/>
      <c r="R987" s="222"/>
      <c r="S987" s="222"/>
      <c r="T987" s="222"/>
      <c r="U987" s="222"/>
      <c r="V987" s="222"/>
      <c r="W987" s="222"/>
      <c r="X987" s="222"/>
      <c r="Y987" s="222"/>
      <c r="Z987" s="222"/>
    </row>
    <row r="988" ht="12.75" customHeight="1">
      <c r="A988" s="222"/>
      <c r="B988" s="222"/>
      <c r="C988" s="222"/>
      <c r="D988" s="222"/>
      <c r="E988" s="222"/>
      <c r="F988" s="222"/>
      <c r="G988" s="222"/>
      <c r="H988" s="222"/>
      <c r="I988" s="222"/>
      <c r="J988" s="222"/>
      <c r="K988" s="222"/>
      <c r="L988" s="222"/>
      <c r="M988" s="222"/>
      <c r="N988" s="222"/>
      <c r="O988" s="222"/>
      <c r="P988" s="222"/>
      <c r="Q988" s="222"/>
      <c r="R988" s="222"/>
      <c r="S988" s="222"/>
      <c r="T988" s="222"/>
      <c r="U988" s="222"/>
      <c r="V988" s="222"/>
      <c r="W988" s="222"/>
      <c r="X988" s="222"/>
      <c r="Y988" s="222"/>
      <c r="Z988" s="222"/>
    </row>
    <row r="989" ht="12.75" customHeight="1">
      <c r="A989" s="222"/>
      <c r="B989" s="222"/>
      <c r="C989" s="222"/>
      <c r="D989" s="222"/>
      <c r="E989" s="222"/>
      <c r="F989" s="222"/>
      <c r="G989" s="222"/>
      <c r="H989" s="222"/>
      <c r="I989" s="222"/>
      <c r="J989" s="222"/>
      <c r="K989" s="222"/>
      <c r="L989" s="222"/>
      <c r="M989" s="222"/>
      <c r="N989" s="222"/>
      <c r="O989" s="222"/>
      <c r="P989" s="222"/>
      <c r="Q989" s="222"/>
      <c r="R989" s="222"/>
      <c r="S989" s="222"/>
      <c r="T989" s="222"/>
      <c r="U989" s="222"/>
      <c r="V989" s="222"/>
      <c r="W989" s="222"/>
      <c r="X989" s="222"/>
      <c r="Y989" s="222"/>
      <c r="Z989" s="222"/>
    </row>
    <row r="990" ht="12.75" customHeight="1">
      <c r="A990" s="222"/>
      <c r="B990" s="222"/>
      <c r="C990" s="222"/>
      <c r="D990" s="222"/>
      <c r="E990" s="222"/>
      <c r="F990" s="222"/>
      <c r="G990" s="222"/>
      <c r="H990" s="222"/>
      <c r="I990" s="222"/>
      <c r="J990" s="222"/>
      <c r="K990" s="222"/>
      <c r="L990" s="222"/>
      <c r="M990" s="222"/>
      <c r="N990" s="222"/>
      <c r="O990" s="222"/>
      <c r="P990" s="222"/>
      <c r="Q990" s="222"/>
      <c r="R990" s="222"/>
      <c r="S990" s="222"/>
      <c r="T990" s="222"/>
      <c r="U990" s="222"/>
      <c r="V990" s="222"/>
      <c r="W990" s="222"/>
      <c r="X990" s="222"/>
      <c r="Y990" s="222"/>
      <c r="Z990" s="222"/>
    </row>
    <row r="991" ht="12.75" customHeight="1">
      <c r="A991" s="222"/>
      <c r="B991" s="222"/>
      <c r="C991" s="222"/>
      <c r="D991" s="222"/>
      <c r="E991" s="222"/>
      <c r="F991" s="222"/>
      <c r="G991" s="222"/>
      <c r="H991" s="222"/>
      <c r="I991" s="222"/>
      <c r="J991" s="222"/>
      <c r="K991" s="222"/>
      <c r="L991" s="222"/>
      <c r="M991" s="222"/>
      <c r="N991" s="222"/>
      <c r="O991" s="222"/>
      <c r="P991" s="222"/>
      <c r="Q991" s="222"/>
      <c r="R991" s="222"/>
      <c r="S991" s="222"/>
      <c r="T991" s="222"/>
      <c r="U991" s="222"/>
      <c r="V991" s="222"/>
      <c r="W991" s="222"/>
      <c r="X991" s="222"/>
      <c r="Y991" s="222"/>
      <c r="Z991" s="222"/>
    </row>
    <row r="992" ht="12.75" customHeight="1">
      <c r="A992" s="222"/>
      <c r="B992" s="222"/>
      <c r="C992" s="222"/>
      <c r="D992" s="222"/>
      <c r="E992" s="222"/>
      <c r="F992" s="222"/>
      <c r="G992" s="222"/>
      <c r="H992" s="222"/>
      <c r="I992" s="222"/>
      <c r="J992" s="222"/>
      <c r="K992" s="222"/>
      <c r="L992" s="222"/>
      <c r="M992" s="222"/>
      <c r="N992" s="222"/>
      <c r="O992" s="222"/>
      <c r="P992" s="222"/>
      <c r="Q992" s="222"/>
      <c r="R992" s="222"/>
      <c r="S992" s="222"/>
      <c r="T992" s="222"/>
      <c r="U992" s="222"/>
      <c r="V992" s="222"/>
      <c r="W992" s="222"/>
      <c r="X992" s="222"/>
      <c r="Y992" s="222"/>
      <c r="Z992" s="222"/>
    </row>
    <row r="993" ht="12.75" customHeight="1">
      <c r="A993" s="222"/>
      <c r="B993" s="222"/>
      <c r="C993" s="222"/>
      <c r="D993" s="222"/>
      <c r="E993" s="222"/>
      <c r="F993" s="222"/>
      <c r="G993" s="222"/>
      <c r="H993" s="222"/>
      <c r="I993" s="222"/>
      <c r="J993" s="222"/>
      <c r="K993" s="222"/>
      <c r="L993" s="222"/>
      <c r="M993" s="222"/>
      <c r="N993" s="222"/>
      <c r="O993" s="222"/>
      <c r="P993" s="222"/>
      <c r="Q993" s="222"/>
      <c r="R993" s="222"/>
      <c r="S993" s="222"/>
      <c r="T993" s="222"/>
      <c r="U993" s="222"/>
      <c r="V993" s="222"/>
      <c r="W993" s="222"/>
      <c r="X993" s="222"/>
      <c r="Y993" s="222"/>
      <c r="Z993" s="222"/>
    </row>
    <row r="994" ht="12.75" customHeight="1">
      <c r="A994" s="222"/>
      <c r="B994" s="222"/>
      <c r="C994" s="222"/>
      <c r="D994" s="222"/>
      <c r="E994" s="222"/>
      <c r="F994" s="222"/>
      <c r="G994" s="222"/>
      <c r="H994" s="222"/>
      <c r="I994" s="222"/>
      <c r="J994" s="222"/>
      <c r="K994" s="222"/>
      <c r="L994" s="222"/>
      <c r="M994" s="222"/>
      <c r="N994" s="222"/>
      <c r="O994" s="222"/>
      <c r="P994" s="222"/>
      <c r="Q994" s="222"/>
      <c r="R994" s="222"/>
      <c r="S994" s="222"/>
      <c r="T994" s="222"/>
      <c r="U994" s="222"/>
      <c r="V994" s="222"/>
      <c r="W994" s="222"/>
      <c r="X994" s="222"/>
      <c r="Y994" s="222"/>
      <c r="Z994" s="222"/>
    </row>
    <row r="995" ht="12.75" customHeight="1">
      <c r="A995" s="222"/>
      <c r="B995" s="222"/>
      <c r="C995" s="222"/>
      <c r="D995" s="222"/>
      <c r="E995" s="222"/>
      <c r="F995" s="222"/>
      <c r="G995" s="222"/>
      <c r="H995" s="222"/>
      <c r="I995" s="222"/>
      <c r="J995" s="222"/>
      <c r="K995" s="222"/>
      <c r="L995" s="222"/>
      <c r="M995" s="222"/>
      <c r="N995" s="222"/>
      <c r="O995" s="222"/>
      <c r="P995" s="222"/>
      <c r="Q995" s="222"/>
      <c r="R995" s="222"/>
      <c r="S995" s="222"/>
      <c r="T995" s="222"/>
      <c r="U995" s="222"/>
      <c r="V995" s="222"/>
      <c r="W995" s="222"/>
      <c r="X995" s="222"/>
      <c r="Y995" s="222"/>
      <c r="Z995" s="222"/>
    </row>
    <row r="996" ht="12.75" customHeight="1">
      <c r="A996" s="222"/>
      <c r="B996" s="222"/>
      <c r="C996" s="222"/>
      <c r="D996" s="222"/>
      <c r="E996" s="222"/>
      <c r="F996" s="222"/>
      <c r="G996" s="222"/>
      <c r="H996" s="222"/>
      <c r="I996" s="222"/>
      <c r="J996" s="222"/>
      <c r="K996" s="222"/>
      <c r="L996" s="222"/>
      <c r="M996" s="222"/>
      <c r="N996" s="222"/>
      <c r="O996" s="222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  <c r="Z996" s="222"/>
    </row>
    <row r="997" ht="12.75" customHeight="1">
      <c r="A997" s="222"/>
      <c r="B997" s="222"/>
      <c r="C997" s="222"/>
      <c r="D997" s="222"/>
      <c r="E997" s="222"/>
      <c r="F997" s="222"/>
      <c r="G997" s="222"/>
      <c r="H997" s="222"/>
      <c r="I997" s="222"/>
      <c r="J997" s="222"/>
      <c r="K997" s="222"/>
      <c r="L997" s="222"/>
      <c r="M997" s="222"/>
      <c r="N997" s="222"/>
      <c r="O997" s="222"/>
      <c r="P997" s="222"/>
      <c r="Q997" s="222"/>
      <c r="R997" s="222"/>
      <c r="S997" s="222"/>
      <c r="T997" s="222"/>
      <c r="U997" s="222"/>
      <c r="V997" s="222"/>
      <c r="W997" s="222"/>
      <c r="X997" s="222"/>
      <c r="Y997" s="222"/>
      <c r="Z997" s="222"/>
    </row>
    <row r="998" ht="12.75" customHeight="1">
      <c r="A998" s="222"/>
      <c r="B998" s="222"/>
      <c r="C998" s="222"/>
      <c r="D998" s="222"/>
      <c r="E998" s="222"/>
      <c r="F998" s="222"/>
      <c r="G998" s="222"/>
      <c r="H998" s="222"/>
      <c r="I998" s="222"/>
      <c r="J998" s="222"/>
      <c r="K998" s="222"/>
      <c r="L998" s="222"/>
      <c r="M998" s="222"/>
      <c r="N998" s="222"/>
      <c r="O998" s="222"/>
      <c r="P998" s="222"/>
      <c r="Q998" s="222"/>
      <c r="R998" s="222"/>
      <c r="S998" s="222"/>
      <c r="T998" s="222"/>
      <c r="U998" s="222"/>
      <c r="V998" s="222"/>
      <c r="W998" s="222"/>
      <c r="X998" s="222"/>
      <c r="Y998" s="222"/>
      <c r="Z998" s="222"/>
    </row>
    <row r="999" ht="12.75" customHeight="1">
      <c r="A999" s="222"/>
      <c r="B999" s="222"/>
      <c r="C999" s="222"/>
      <c r="D999" s="222"/>
      <c r="E999" s="222"/>
      <c r="F999" s="222"/>
      <c r="G999" s="222"/>
      <c r="H999" s="222"/>
      <c r="I999" s="222"/>
      <c r="J999" s="222"/>
      <c r="K999" s="222"/>
      <c r="L999" s="222"/>
      <c r="M999" s="222"/>
      <c r="N999" s="222"/>
      <c r="O999" s="222"/>
      <c r="P999" s="222"/>
      <c r="Q999" s="222"/>
      <c r="R999" s="222"/>
      <c r="S999" s="222"/>
      <c r="T999" s="222"/>
      <c r="U999" s="222"/>
      <c r="V999" s="222"/>
      <c r="W999" s="222"/>
      <c r="X999" s="222"/>
      <c r="Y999" s="222"/>
      <c r="Z999" s="222"/>
    </row>
    <row r="1000" ht="12.75" customHeight="1">
      <c r="A1000" s="222"/>
      <c r="B1000" s="222"/>
      <c r="C1000" s="222"/>
      <c r="D1000" s="222"/>
      <c r="E1000" s="222"/>
      <c r="F1000" s="222"/>
      <c r="G1000" s="222"/>
      <c r="H1000" s="222"/>
      <c r="I1000" s="222"/>
      <c r="J1000" s="222"/>
      <c r="K1000" s="222"/>
      <c r="L1000" s="222"/>
      <c r="M1000" s="222"/>
      <c r="N1000" s="222"/>
      <c r="O1000" s="222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2"/>
      <c r="Z1000" s="222"/>
    </row>
  </sheetData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9.29"/>
    <col customWidth="1" min="2" max="2" width="7.43"/>
    <col customWidth="1" min="3" max="3" width="7.29"/>
    <col customWidth="1" min="4" max="4" width="7.86"/>
    <col customWidth="1" min="5" max="5" width="7.43"/>
    <col customWidth="1" min="6" max="7" width="7.71"/>
    <col customWidth="1" min="8" max="8" width="7.29"/>
    <col customWidth="1" min="9" max="10" width="7.86"/>
    <col customWidth="1" min="11" max="11" width="8.29"/>
    <col customWidth="1" min="12" max="12" width="7.57"/>
    <col customWidth="1" min="13" max="13" width="8.0"/>
    <col customWidth="1" min="14" max="14" width="8.71"/>
    <col customWidth="1" min="15" max="15" width="9.71"/>
    <col customWidth="1" min="16" max="25" width="11.43"/>
    <col customWidth="1" min="26" max="26" width="10.0"/>
  </cols>
  <sheetData>
    <row r="1" ht="18.75" customHeight="1">
      <c r="A1" s="218" t="str">
        <f>'CptResu an1'!A1</f>
        <v>Projet XXXXX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3" t="s">
        <v>2</v>
      </c>
      <c r="N1" s="225">
        <f>'CptResu an1'!K1</f>
        <v>43070</v>
      </c>
      <c r="O1" s="468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</row>
    <row r="2" ht="15.0" customHeight="1">
      <c r="A2" s="222"/>
      <c r="B2" s="222"/>
      <c r="C2" s="222"/>
      <c r="D2" s="222"/>
      <c r="E2" s="222"/>
      <c r="F2" s="5" t="s">
        <v>1</v>
      </c>
      <c r="G2" s="222"/>
      <c r="H2" s="222"/>
      <c r="I2" s="222"/>
      <c r="J2" s="222"/>
      <c r="K2" s="222"/>
      <c r="L2" s="222"/>
      <c r="M2" s="222"/>
      <c r="N2" s="222"/>
      <c r="O2" s="468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</row>
    <row r="3" ht="18.0" customHeight="1">
      <c r="A3" s="8"/>
      <c r="B3" s="222"/>
      <c r="C3" s="222"/>
      <c r="D3" s="222"/>
      <c r="E3" s="222"/>
      <c r="F3" s="218" t="s">
        <v>110</v>
      </c>
      <c r="G3" s="222"/>
      <c r="H3" s="222"/>
      <c r="I3" s="222"/>
      <c r="J3" s="222"/>
      <c r="K3" s="222"/>
      <c r="L3" s="222"/>
      <c r="M3" s="222"/>
      <c r="N3" s="222"/>
      <c r="O3" s="468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</row>
    <row r="4" ht="18.75" customHeight="1">
      <c r="A4" s="229" t="s">
        <v>70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468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</row>
    <row r="5" ht="13.5" customHeight="1">
      <c r="A5" s="471" t="s">
        <v>75</v>
      </c>
      <c r="B5" s="240">
        <f>'CptResu an1'!B3</f>
        <v>43101</v>
      </c>
      <c r="C5" s="240">
        <f>'CptResu an1'!C3</f>
        <v>43132</v>
      </c>
      <c r="D5" s="240">
        <f>'CptResu an1'!D3</f>
        <v>43160</v>
      </c>
      <c r="E5" s="240">
        <f>'CptResu an1'!E3</f>
        <v>43191</v>
      </c>
      <c r="F5" s="240">
        <f>'CptResu an1'!F3</f>
        <v>43221</v>
      </c>
      <c r="G5" s="240">
        <f>'CptResu an1'!G3</f>
        <v>43252</v>
      </c>
      <c r="H5" s="240">
        <f>'CptResu an1'!H3</f>
        <v>43282</v>
      </c>
      <c r="I5" s="240">
        <f>'CptResu an1'!I3</f>
        <v>43313</v>
      </c>
      <c r="J5" s="240">
        <f>'CptResu an1'!J3</f>
        <v>43344</v>
      </c>
      <c r="K5" s="240">
        <f>'CptResu an1'!K3</f>
        <v>43374</v>
      </c>
      <c r="L5" s="240">
        <f>'CptResu an1'!L3</f>
        <v>43405</v>
      </c>
      <c r="M5" s="247">
        <f>'CptResu an1'!M3</f>
        <v>43435</v>
      </c>
      <c r="N5" s="473" t="s">
        <v>111</v>
      </c>
      <c r="O5" s="468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ht="14.25" customHeight="1">
      <c r="A6" s="474" t="s">
        <v>112</v>
      </c>
      <c r="B6" s="475">
        <v>0.0</v>
      </c>
      <c r="C6" s="476">
        <f t="shared" ref="C6:M6" si="1">B45</f>
        <v>-26</v>
      </c>
      <c r="D6" s="476">
        <f t="shared" si="1"/>
        <v>-77.4</v>
      </c>
      <c r="E6" s="476">
        <f t="shared" si="1"/>
        <v>-31.08</v>
      </c>
      <c r="F6" s="476">
        <f t="shared" si="1"/>
        <v>66.62</v>
      </c>
      <c r="G6" s="476">
        <f t="shared" si="1"/>
        <v>70.98</v>
      </c>
      <c r="H6" s="476">
        <f t="shared" si="1"/>
        <v>100.3316667</v>
      </c>
      <c r="I6" s="476">
        <f t="shared" si="1"/>
        <v>66.11285714</v>
      </c>
      <c r="J6" s="476">
        <f t="shared" si="1"/>
        <v>85.87404762</v>
      </c>
      <c r="K6" s="476">
        <f t="shared" si="1"/>
        <v>112.5952381</v>
      </c>
      <c r="L6" s="476">
        <f t="shared" si="1"/>
        <v>78.05214286</v>
      </c>
      <c r="M6" s="478">
        <f t="shared" si="1"/>
        <v>67.24904762</v>
      </c>
      <c r="N6" s="480">
        <f>B6+N19+N44-M45</f>
        <v>0</v>
      </c>
      <c r="O6" s="468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</row>
    <row r="7" ht="12.75" customHeight="1">
      <c r="A7" s="482" t="s">
        <v>113</v>
      </c>
      <c r="B7" s="483"/>
      <c r="C7" s="484"/>
      <c r="D7" s="483"/>
      <c r="E7" s="483"/>
      <c r="F7" s="483"/>
      <c r="G7" s="483"/>
      <c r="H7" s="483"/>
      <c r="I7" s="483"/>
      <c r="J7" s="483"/>
      <c r="K7" s="483"/>
      <c r="L7" s="483"/>
      <c r="M7" s="485"/>
      <c r="N7" s="486"/>
      <c r="O7" s="487" t="s">
        <v>114</v>
      </c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</row>
    <row r="8" ht="13.5" customHeight="1">
      <c r="A8" s="318" t="s">
        <v>115</v>
      </c>
      <c r="B8" s="483"/>
      <c r="C8" s="484"/>
      <c r="D8" s="484"/>
      <c r="E8" s="483"/>
      <c r="F8" s="483"/>
      <c r="G8" s="483"/>
      <c r="H8" s="483"/>
      <c r="I8" s="483"/>
      <c r="J8" s="483"/>
      <c r="K8" s="483"/>
      <c r="L8" s="483"/>
      <c r="M8" s="485"/>
      <c r="N8" s="488" t="s">
        <v>116</v>
      </c>
      <c r="O8" s="490" t="s">
        <v>117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</row>
    <row r="9" ht="14.25" customHeight="1">
      <c r="A9" s="491" t="s">
        <v>118</v>
      </c>
      <c r="B9" s="492"/>
      <c r="C9" s="494"/>
      <c r="D9" s="495"/>
      <c r="E9" s="495">
        <f>+BFR!B8</f>
        <v>72</v>
      </c>
      <c r="F9" s="495">
        <f>+BFR!C8</f>
        <v>96</v>
      </c>
      <c r="G9" s="495">
        <f>+BFR!D8</f>
        <v>108</v>
      </c>
      <c r="H9" s="495">
        <f>+BFR!E8</f>
        <v>108</v>
      </c>
      <c r="I9" s="495">
        <f>+BFR!F8</f>
        <v>108</v>
      </c>
      <c r="J9" s="495">
        <f>+BFR!G8</f>
        <v>108</v>
      </c>
      <c r="K9" s="495">
        <f>+BFR!H8</f>
        <v>96</v>
      </c>
      <c r="L9" s="495">
        <f>+BFR!I8</f>
        <v>72</v>
      </c>
      <c r="M9" s="495">
        <f>+BFR!J8</f>
        <v>108</v>
      </c>
      <c r="N9" s="496">
        <f>SUM(B9:M9)</f>
        <v>876</v>
      </c>
      <c r="O9" s="486">
        <f>+BFR!O6</f>
        <v>3</v>
      </c>
      <c r="P9" s="497"/>
      <c r="Q9" s="222"/>
      <c r="R9" s="222"/>
      <c r="S9" s="222"/>
      <c r="T9" s="222"/>
      <c r="U9" s="222"/>
      <c r="V9" s="222"/>
      <c r="W9" s="222"/>
      <c r="X9" s="222"/>
      <c r="Y9" s="222"/>
      <c r="Z9" s="222"/>
    </row>
    <row r="10" ht="12.0" customHeight="1">
      <c r="A10" s="498" t="s">
        <v>119</v>
      </c>
      <c r="B10" s="483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500"/>
      <c r="O10" s="486"/>
      <c r="P10" s="497"/>
      <c r="Q10" s="222"/>
      <c r="R10" s="222"/>
      <c r="S10" s="222"/>
      <c r="T10" s="222"/>
      <c r="U10" s="222"/>
      <c r="V10" s="222"/>
      <c r="W10" s="222"/>
      <c r="X10" s="222"/>
      <c r="Y10" s="222"/>
      <c r="Z10" s="222"/>
    </row>
    <row r="11" ht="12.75" customHeight="1">
      <c r="A11" s="295" t="s">
        <v>120</v>
      </c>
      <c r="B11" s="501"/>
      <c r="C11" s="502"/>
      <c r="D11" s="502">
        <f>BFR!B14+BFR!B15</f>
        <v>22.56</v>
      </c>
      <c r="E11" s="502">
        <f>BFR!C14+BFR!C15</f>
        <v>29.28</v>
      </c>
      <c r="F11" s="502">
        <f>BFR!D14+BFR!D15</f>
        <v>37.44</v>
      </c>
      <c r="G11" s="502">
        <f>BFR!E14+BFR!E15</f>
        <v>32.64</v>
      </c>
      <c r="H11" s="502">
        <f>BFR!F14+BFR!F15</f>
        <v>32.64</v>
      </c>
      <c r="I11" s="502">
        <f>BFR!G14+BFR!G15</f>
        <v>32.64</v>
      </c>
      <c r="J11" s="502">
        <f>BFR!H14+BFR!H15</f>
        <v>29.28</v>
      </c>
      <c r="K11" s="502">
        <f>BFR!I14+BFR!I15</f>
        <v>22.56</v>
      </c>
      <c r="L11" s="502">
        <f>BFR!J14+BFR!J15</f>
        <v>32.64</v>
      </c>
      <c r="M11" s="502">
        <f>BFR!K14+BFR!K15</f>
        <v>32.64</v>
      </c>
      <c r="N11" s="504">
        <f t="shared" ref="N11:N19" si="2">SUM(B11:M11)</f>
        <v>304.32</v>
      </c>
      <c r="O11" s="486">
        <f>+BFR!O14</f>
        <v>2</v>
      </c>
      <c r="P11" s="497"/>
      <c r="Q11" s="222"/>
      <c r="R11" s="222"/>
      <c r="S11" s="222"/>
      <c r="T11" s="222"/>
      <c r="U11" s="222"/>
      <c r="V11" s="222"/>
      <c r="W11" s="222"/>
      <c r="X11" s="222"/>
      <c r="Y11" s="222"/>
      <c r="Z11" s="222"/>
    </row>
    <row r="12" ht="14.25" customHeight="1">
      <c r="A12" s="295" t="s">
        <v>100</v>
      </c>
      <c r="B12" s="501"/>
      <c r="C12" s="502">
        <f>BFR!B19</f>
        <v>26.4</v>
      </c>
      <c r="D12" s="502">
        <f>BFR!C19</f>
        <v>19.2</v>
      </c>
      <c r="E12" s="502">
        <f>BFR!D19</f>
        <v>13.2</v>
      </c>
      <c r="F12" s="502">
        <f>BFR!E19</f>
        <v>25.2</v>
      </c>
      <c r="G12" s="502">
        <f>BFR!F19</f>
        <v>16.8</v>
      </c>
      <c r="H12" s="502">
        <f>BFR!G19</f>
        <v>13.2</v>
      </c>
      <c r="I12" s="502">
        <f>BFR!H19</f>
        <v>25.2</v>
      </c>
      <c r="J12" s="502">
        <f>BFR!I19</f>
        <v>21.6</v>
      </c>
      <c r="K12" s="502">
        <f>BFR!J19</f>
        <v>19.2</v>
      </c>
      <c r="L12" s="502">
        <f>BFR!K19</f>
        <v>16.8</v>
      </c>
      <c r="M12" s="502">
        <f>BFR!L19</f>
        <v>13.2</v>
      </c>
      <c r="N12" s="505">
        <f t="shared" si="2"/>
        <v>210</v>
      </c>
      <c r="O12" s="486">
        <f>BFR!O17</f>
        <v>1</v>
      </c>
      <c r="P12" s="497"/>
      <c r="Q12" s="222"/>
      <c r="R12" s="222"/>
      <c r="S12" s="222"/>
      <c r="T12" s="222"/>
      <c r="U12" s="222"/>
      <c r="V12" s="222"/>
      <c r="W12" s="222"/>
      <c r="X12" s="222"/>
      <c r="Y12" s="222"/>
      <c r="Z12" s="222"/>
    </row>
    <row r="13" ht="14.25" customHeight="1">
      <c r="A13" s="86" t="s">
        <v>92</v>
      </c>
      <c r="B13" s="506">
        <f>BFR!B12+BFR!B20</f>
        <v>26</v>
      </c>
      <c r="C13" s="506">
        <f>BFR!C12+BFR!C20</f>
        <v>25</v>
      </c>
      <c r="D13" s="506">
        <f>BFR!D12+BFR!D20</f>
        <v>25</v>
      </c>
      <c r="E13" s="506">
        <f>BFR!E12+BFR!E20</f>
        <v>25</v>
      </c>
      <c r="F13" s="506">
        <f>BFR!F12+BFR!F20</f>
        <v>25</v>
      </c>
      <c r="G13" s="506">
        <f>BFR!G12+BFR!G20</f>
        <v>25</v>
      </c>
      <c r="H13" s="506">
        <f>BFR!H12+BFR!H20</f>
        <v>25</v>
      </c>
      <c r="I13" s="506">
        <f>BFR!I12+BFR!I20</f>
        <v>25</v>
      </c>
      <c r="J13" s="506">
        <f>BFR!J12+BFR!J20</f>
        <v>25</v>
      </c>
      <c r="K13" s="506">
        <f>BFR!K12+BFR!K20</f>
        <v>25</v>
      </c>
      <c r="L13" s="506">
        <f>BFR!L12+BFR!L20</f>
        <v>25</v>
      </c>
      <c r="M13" s="506">
        <f>BFR!M12+BFR!M20</f>
        <v>25</v>
      </c>
      <c r="N13" s="507">
        <f t="shared" si="2"/>
        <v>301</v>
      </c>
      <c r="O13" s="486"/>
      <c r="P13" s="497"/>
      <c r="Q13" s="222"/>
      <c r="R13" s="222"/>
      <c r="S13" s="222"/>
      <c r="T13" s="222"/>
      <c r="U13" s="222"/>
      <c r="V13" s="222"/>
      <c r="W13" s="222"/>
      <c r="X13" s="222"/>
      <c r="Y13" s="222"/>
      <c r="Z13" s="222"/>
    </row>
    <row r="14" ht="14.25" customHeight="1">
      <c r="A14" s="86" t="s">
        <v>122</v>
      </c>
      <c r="B14" s="506"/>
      <c r="C14" s="508"/>
      <c r="D14" s="506"/>
      <c r="E14" s="506">
        <f>BFR!B13+BFR!C13+BFR!D13+BFR!B21+BFR!C21+BFR!D21</f>
        <v>35</v>
      </c>
      <c r="F14" s="506"/>
      <c r="G14" s="506"/>
      <c r="H14" s="506">
        <f>BFR!E13+BFR!F13+BFR!G13+BFR!E21+BFR!F21+BFR!G21</f>
        <v>34.5</v>
      </c>
      <c r="I14" s="506"/>
      <c r="J14" s="506"/>
      <c r="K14" s="506">
        <f>BFR!H13+BFR!I13+BFR!J13+BFR!H21+BFR!I21+BFR!J21</f>
        <v>34.5</v>
      </c>
      <c r="L14" s="506"/>
      <c r="M14" s="509"/>
      <c r="N14" s="510">
        <f t="shared" si="2"/>
        <v>104</v>
      </c>
      <c r="O14" s="511">
        <f>BFR!O13</f>
        <v>3</v>
      </c>
      <c r="P14" s="497"/>
      <c r="Q14" s="222"/>
      <c r="R14" s="222"/>
      <c r="S14" s="222"/>
      <c r="T14" s="222"/>
      <c r="U14" s="222"/>
      <c r="V14" s="222"/>
      <c r="W14" s="222"/>
      <c r="X14" s="222"/>
      <c r="Y14" s="222"/>
      <c r="Z14" s="222"/>
    </row>
    <row r="15" ht="14.25" customHeight="1">
      <c r="A15" s="86" t="s">
        <v>123</v>
      </c>
      <c r="B15" s="512">
        <f>'CptResu an1'!B58+'CptResu an1'!B60+'CptResu an1'!B61</f>
        <v>0</v>
      </c>
      <c r="C15" s="506">
        <f>'CptResu an1'!C58+'CptResu an1'!C60+'CptResu an1'!C61</f>
        <v>0</v>
      </c>
      <c r="D15" s="506">
        <f>'CptResu an1'!D58+'CptResu an1'!D60+'CptResu an1'!D61</f>
        <v>3</v>
      </c>
      <c r="E15" s="506">
        <f>'CptResu an1'!E58+'CptResu an1'!E60+'CptResu an1'!E61</f>
        <v>0.875</v>
      </c>
      <c r="F15" s="506">
        <f>'CptResu an1'!F58+'CptResu an1'!F60+'CptResu an1'!F61</f>
        <v>0.875</v>
      </c>
      <c r="G15" s="506">
        <f>'CptResu an1'!G58+'CptResu an1'!G60+'CptResu an1'!G61</f>
        <v>1.083333333</v>
      </c>
      <c r="H15" s="506">
        <f>'CptResu an1'!H58+'CptResu an1'!H60+'CptResu an1'!H61</f>
        <v>4.083333333</v>
      </c>
      <c r="I15" s="506">
        <f>'CptResu an1'!I58+'CptResu an1'!I60+'CptResu an1'!I61</f>
        <v>1.083333333</v>
      </c>
      <c r="J15" s="506">
        <f>'CptResu an1'!J58+'CptResu an1'!J60+'CptResu an1'!J61</f>
        <v>1.083333333</v>
      </c>
      <c r="K15" s="506">
        <f>'CptResu an1'!K58+'CptResu an1'!K60+'CptResu an1'!K61</f>
        <v>1.666666667</v>
      </c>
      <c r="L15" s="506">
        <f>'CptResu an1'!L58+'CptResu an1'!L60+'CptResu an1'!L61</f>
        <v>1.666666667</v>
      </c>
      <c r="M15" s="506">
        <f>'CptResu an1'!M58+'CptResu an1'!M60+'CptResu an1'!M61</f>
        <v>1.666666667</v>
      </c>
      <c r="N15" s="510">
        <f t="shared" si="2"/>
        <v>17.08333333</v>
      </c>
      <c r="O15" s="513"/>
      <c r="P15" s="497"/>
      <c r="Q15" s="222"/>
      <c r="R15" s="222"/>
      <c r="S15" s="222"/>
      <c r="T15" s="222"/>
      <c r="U15" s="222"/>
      <c r="V15" s="222"/>
      <c r="W15" s="222"/>
      <c r="X15" s="222"/>
      <c r="Y15" s="222"/>
      <c r="Z15" s="222"/>
    </row>
    <row r="16" ht="15.0" customHeight="1">
      <c r="A16" s="86" t="s">
        <v>124</v>
      </c>
      <c r="B16" s="506" t="str">
        <f>TVA!B12</f>
        <v/>
      </c>
      <c r="C16" s="508" t="str">
        <f>TVA!C12</f>
        <v/>
      </c>
      <c r="D16" s="506" t="str">
        <f>TVA!D12</f>
        <v/>
      </c>
      <c r="E16" s="506">
        <f>TVA!E12</f>
        <v>12.32</v>
      </c>
      <c r="F16" s="506" t="str">
        <f>TVA!F12</f>
        <v/>
      </c>
      <c r="G16" s="506" t="str">
        <f>TVA!G12</f>
        <v/>
      </c>
      <c r="H16" s="506">
        <f>TVA!H12</f>
        <v>28.48</v>
      </c>
      <c r="I16" s="506" t="str">
        <f>TVA!I12</f>
        <v/>
      </c>
      <c r="J16" s="506" t="str">
        <f>TVA!J12</f>
        <v/>
      </c>
      <c r="K16" s="506">
        <f>TVA!K12</f>
        <v>20.92</v>
      </c>
      <c r="L16" s="506" t="str">
        <f>TVA!L12</f>
        <v/>
      </c>
      <c r="M16" s="509" t="str">
        <f>TVA!M12</f>
        <v/>
      </c>
      <c r="N16" s="510">
        <f t="shared" si="2"/>
        <v>61.72</v>
      </c>
      <c r="O16" s="517"/>
      <c r="P16" s="497"/>
      <c r="Q16" s="222"/>
      <c r="R16" s="222"/>
      <c r="S16" s="222"/>
      <c r="T16" s="222"/>
      <c r="U16" s="222"/>
      <c r="V16" s="222"/>
      <c r="W16" s="222"/>
      <c r="X16" s="222"/>
      <c r="Y16" s="222"/>
      <c r="Z16" s="222"/>
    </row>
    <row r="17" ht="15.0" customHeight="1">
      <c r="A17" s="179" t="s">
        <v>125</v>
      </c>
      <c r="B17" s="519">
        <v>0.0</v>
      </c>
      <c r="C17" s="521"/>
      <c r="D17" s="519"/>
      <c r="E17" s="519"/>
      <c r="F17" s="519"/>
      <c r="G17" s="519"/>
      <c r="H17" s="519"/>
      <c r="I17" s="519"/>
      <c r="J17" s="519"/>
      <c r="K17" s="519"/>
      <c r="L17" s="519"/>
      <c r="M17" s="522"/>
      <c r="N17" s="523">
        <f t="shared" si="2"/>
        <v>0</v>
      </c>
      <c r="O17" s="517"/>
      <c r="P17" s="497"/>
      <c r="Q17" s="222"/>
      <c r="R17" s="222"/>
      <c r="S17" s="222"/>
      <c r="T17" s="222"/>
      <c r="U17" s="222"/>
      <c r="V17" s="222"/>
      <c r="W17" s="222"/>
      <c r="X17" s="222"/>
      <c r="Y17" s="222"/>
      <c r="Z17" s="222"/>
    </row>
    <row r="18" ht="15.0" customHeight="1">
      <c r="A18" s="524" t="s">
        <v>127</v>
      </c>
      <c r="B18" s="525">
        <f t="shared" ref="B18:M18" si="3">SUM(B11:B17)</f>
        <v>26</v>
      </c>
      <c r="C18" s="525">
        <f t="shared" si="3"/>
        <v>51.4</v>
      </c>
      <c r="D18" s="525">
        <f t="shared" si="3"/>
        <v>69.76</v>
      </c>
      <c r="E18" s="525">
        <f t="shared" si="3"/>
        <v>115.675</v>
      </c>
      <c r="F18" s="525">
        <f t="shared" si="3"/>
        <v>88.515</v>
      </c>
      <c r="G18" s="525">
        <f t="shared" si="3"/>
        <v>75.52333333</v>
      </c>
      <c r="H18" s="525">
        <f t="shared" si="3"/>
        <v>137.9033333</v>
      </c>
      <c r="I18" s="525">
        <f t="shared" si="3"/>
        <v>83.92333333</v>
      </c>
      <c r="J18" s="525">
        <f t="shared" si="3"/>
        <v>76.96333333</v>
      </c>
      <c r="K18" s="525">
        <f t="shared" si="3"/>
        <v>123.8466667</v>
      </c>
      <c r="L18" s="525">
        <f t="shared" si="3"/>
        <v>76.10666667</v>
      </c>
      <c r="M18" s="525">
        <f t="shared" si="3"/>
        <v>72.50666667</v>
      </c>
      <c r="N18" s="527">
        <f t="shared" si="2"/>
        <v>998.1233333</v>
      </c>
      <c r="O18" s="517"/>
      <c r="P18" s="497"/>
      <c r="Q18" s="222"/>
      <c r="R18" s="222"/>
      <c r="S18" s="222"/>
      <c r="T18" s="222"/>
      <c r="U18" s="222"/>
      <c r="V18" s="222"/>
      <c r="W18" s="222"/>
      <c r="X18" s="222"/>
      <c r="Y18" s="222"/>
      <c r="Z18" s="222"/>
    </row>
    <row r="19" ht="15.75" customHeight="1">
      <c r="A19" s="529" t="s">
        <v>128</v>
      </c>
      <c r="B19" s="530">
        <f t="shared" ref="B19:M19" si="4">B9-B18</f>
        <v>-26</v>
      </c>
      <c r="C19" s="530">
        <f t="shared" si="4"/>
        <v>-51.4</v>
      </c>
      <c r="D19" s="530">
        <f t="shared" si="4"/>
        <v>-69.76</v>
      </c>
      <c r="E19" s="530">
        <f t="shared" si="4"/>
        <v>-43.675</v>
      </c>
      <c r="F19" s="530">
        <f t="shared" si="4"/>
        <v>7.485</v>
      </c>
      <c r="G19" s="530">
        <f t="shared" si="4"/>
        <v>32.47666667</v>
      </c>
      <c r="H19" s="530">
        <f t="shared" si="4"/>
        <v>-29.90333333</v>
      </c>
      <c r="I19" s="530">
        <f t="shared" si="4"/>
        <v>24.07666667</v>
      </c>
      <c r="J19" s="530">
        <f t="shared" si="4"/>
        <v>31.03666667</v>
      </c>
      <c r="K19" s="530">
        <f t="shared" si="4"/>
        <v>-27.84666667</v>
      </c>
      <c r="L19" s="530">
        <f t="shared" si="4"/>
        <v>-4.106666667</v>
      </c>
      <c r="M19" s="530">
        <f t="shared" si="4"/>
        <v>35.49333333</v>
      </c>
      <c r="N19" s="533">
        <f t="shared" si="2"/>
        <v>-122.1233333</v>
      </c>
      <c r="O19" s="513"/>
      <c r="P19" s="497"/>
      <c r="Q19" s="222"/>
      <c r="R19" s="222"/>
      <c r="S19" s="222"/>
      <c r="T19" s="222"/>
      <c r="U19" s="222"/>
      <c r="V19" s="222"/>
      <c r="W19" s="222"/>
      <c r="X19" s="222"/>
      <c r="Y19" s="222"/>
      <c r="Z19" s="222"/>
    </row>
    <row r="20" ht="15.75" customHeight="1">
      <c r="A20" s="535" t="s">
        <v>129</v>
      </c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513"/>
      <c r="P20" s="497"/>
      <c r="Q20" s="222"/>
      <c r="R20" s="222"/>
      <c r="S20" s="222"/>
      <c r="T20" s="222"/>
      <c r="U20" s="222"/>
      <c r="V20" s="222"/>
      <c r="W20" s="222"/>
      <c r="X20" s="222"/>
      <c r="Y20" s="222"/>
      <c r="Z20" s="222"/>
    </row>
    <row r="21" ht="12.75" customHeight="1">
      <c r="A21" s="538" t="s">
        <v>115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539" t="s">
        <v>116</v>
      </c>
      <c r="O21" s="513"/>
      <c r="P21" s="497"/>
      <c r="Q21" s="222"/>
      <c r="R21" s="222"/>
      <c r="S21" s="222"/>
      <c r="T21" s="222"/>
      <c r="U21" s="222"/>
      <c r="V21" s="222"/>
      <c r="W21" s="222"/>
      <c r="X21" s="222"/>
      <c r="Y21" s="222"/>
      <c r="Z21" s="222"/>
    </row>
    <row r="22" ht="12.75" customHeight="1">
      <c r="A22" s="540" t="str">
        <f>'Plan Financement'!A34</f>
        <v>Apport Associés</v>
      </c>
      <c r="B22" s="541"/>
      <c r="C22" s="542"/>
      <c r="D22" s="543">
        <f>'Plan Financement'!B34</f>
        <v>100</v>
      </c>
      <c r="E22" s="544"/>
      <c r="F22" s="544"/>
      <c r="G22" s="544"/>
      <c r="H22" s="544"/>
      <c r="I22" s="544"/>
      <c r="J22" s="544"/>
      <c r="K22" s="544"/>
      <c r="L22" s="544"/>
      <c r="M22" s="546"/>
      <c r="N22" s="500">
        <f t="shared" ref="N22:N25" si="5">SUM(C22:M22)</f>
        <v>100</v>
      </c>
      <c r="O22" s="513"/>
      <c r="P22" s="497"/>
      <c r="Q22" s="222"/>
      <c r="R22" s="222"/>
      <c r="S22" s="222"/>
      <c r="T22" s="222"/>
      <c r="U22" s="222"/>
      <c r="V22" s="222"/>
      <c r="W22" s="222"/>
      <c r="X22" s="222"/>
      <c r="Y22" s="222"/>
      <c r="Z22" s="222"/>
    </row>
    <row r="23" ht="12.75" customHeight="1">
      <c r="A23" s="547" t="str">
        <f>'Plan Financement'!A35</f>
        <v>Apport Tiers investisseurs</v>
      </c>
      <c r="B23" s="548"/>
      <c r="C23" s="549"/>
      <c r="D23" s="550">
        <f>'Plan Financement'!B35</f>
        <v>50</v>
      </c>
      <c r="E23" s="551"/>
      <c r="F23" s="551"/>
      <c r="G23" s="551"/>
      <c r="H23" s="551"/>
      <c r="I23" s="551"/>
      <c r="J23" s="551"/>
      <c r="K23" s="551"/>
      <c r="L23" s="551"/>
      <c r="M23" s="552"/>
      <c r="N23" s="504">
        <f t="shared" si="5"/>
        <v>50</v>
      </c>
      <c r="O23" s="513"/>
      <c r="P23" s="497"/>
      <c r="Q23" s="222"/>
      <c r="R23" s="222"/>
      <c r="S23" s="222"/>
      <c r="T23" s="222"/>
      <c r="U23" s="222"/>
      <c r="V23" s="222"/>
      <c r="W23" s="222"/>
      <c r="X23" s="222"/>
      <c r="Y23" s="222"/>
      <c r="Z23" s="222"/>
    </row>
    <row r="24" ht="12.75" customHeight="1">
      <c r="A24" s="547" t="str">
        <f>'Plan Financement'!A37</f>
        <v>Compte Courant Associés </v>
      </c>
      <c r="B24" s="548"/>
      <c r="C24" s="549"/>
      <c r="D24" s="550">
        <f>'Plan Financement'!B37</f>
        <v>50</v>
      </c>
      <c r="E24" s="551"/>
      <c r="F24" s="551"/>
      <c r="G24" s="551"/>
      <c r="H24" s="551"/>
      <c r="I24" s="551"/>
      <c r="J24" s="551"/>
      <c r="K24" s="551"/>
      <c r="L24" s="551"/>
      <c r="M24" s="552"/>
      <c r="N24" s="504">
        <f t="shared" si="5"/>
        <v>50</v>
      </c>
      <c r="O24" s="513"/>
      <c r="P24" s="497"/>
      <c r="Q24" s="222"/>
      <c r="R24" s="222"/>
      <c r="S24" s="222"/>
      <c r="T24" s="222"/>
      <c r="U24" s="222"/>
      <c r="V24" s="222"/>
      <c r="W24" s="222"/>
      <c r="X24" s="222"/>
      <c r="Y24" s="222"/>
      <c r="Z24" s="222"/>
    </row>
    <row r="25" ht="12.75" customHeight="1">
      <c r="A25" s="547" t="str">
        <f>'Plan Financement'!A38</f>
        <v>Prêts d'honneur PIE, Paris Entreprendre..)</v>
      </c>
      <c r="B25" s="548"/>
      <c r="C25" s="549"/>
      <c r="D25" s="550">
        <f>'Plan Financement'!B38</f>
        <v>50</v>
      </c>
      <c r="E25" s="551"/>
      <c r="F25" s="551"/>
      <c r="G25" s="551"/>
      <c r="H25" s="551"/>
      <c r="I25" s="551"/>
      <c r="J25" s="551"/>
      <c r="K25" s="551"/>
      <c r="L25" s="551"/>
      <c r="M25" s="552"/>
      <c r="N25" s="504">
        <f t="shared" si="5"/>
        <v>50</v>
      </c>
      <c r="O25" s="513"/>
      <c r="P25" s="497"/>
      <c r="Q25" s="222"/>
      <c r="R25" s="222"/>
      <c r="S25" s="222"/>
      <c r="T25" s="222"/>
      <c r="U25" s="222"/>
      <c r="V25" s="222"/>
      <c r="W25" s="222"/>
      <c r="X25" s="222"/>
      <c r="Y25" s="222"/>
      <c r="Z25" s="222"/>
    </row>
    <row r="26" ht="12.75" customHeight="1">
      <c r="A26" s="547" t="str">
        <f>'Plan Financement'!A39</f>
        <v>Prêt ANVAR</v>
      </c>
      <c r="B26" s="554"/>
      <c r="C26" s="549"/>
      <c r="D26" s="551"/>
      <c r="E26" s="502">
        <f>'Plan Financement'!B39</f>
        <v>100</v>
      </c>
      <c r="F26" s="551"/>
      <c r="G26" s="551"/>
      <c r="H26" s="551"/>
      <c r="I26" s="551"/>
      <c r="J26" s="551"/>
      <c r="K26" s="551"/>
      <c r="L26" s="551"/>
      <c r="M26" s="552"/>
      <c r="N26" s="504">
        <f t="shared" ref="N26:N27" si="6">SUM(B26:M26)</f>
        <v>100</v>
      </c>
      <c r="O26" s="513"/>
      <c r="P26" s="497"/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ht="13.5" customHeight="1">
      <c r="A27" s="555" t="str">
        <f>'Plan Financement'!A40</f>
        <v>Autres Prêts bancaires </v>
      </c>
      <c r="B27" s="556"/>
      <c r="C27" s="557"/>
      <c r="D27" s="558"/>
      <c r="E27" s="560">
        <f>'Plan Financement'!B40</f>
        <v>150</v>
      </c>
      <c r="F27" s="558"/>
      <c r="G27" s="558"/>
      <c r="H27" s="558"/>
      <c r="I27" s="558"/>
      <c r="J27" s="558"/>
      <c r="K27" s="558"/>
      <c r="L27" s="558"/>
      <c r="M27" s="561"/>
      <c r="N27" s="562">
        <f t="shared" si="6"/>
        <v>150</v>
      </c>
      <c r="O27" s="513"/>
      <c r="P27" s="497"/>
      <c r="Q27" s="222"/>
      <c r="R27" s="222"/>
      <c r="S27" s="222"/>
      <c r="T27" s="222"/>
      <c r="U27" s="222"/>
      <c r="V27" s="222"/>
      <c r="W27" s="222"/>
      <c r="X27" s="222"/>
      <c r="Y27" s="222"/>
      <c r="Z27" s="222"/>
    </row>
    <row r="28" ht="15.0" customHeight="1">
      <c r="A28" s="318" t="s">
        <v>131</v>
      </c>
      <c r="B28" s="563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564"/>
      <c r="O28" s="513"/>
      <c r="P28" s="497"/>
      <c r="Q28" s="222"/>
      <c r="R28" s="222"/>
      <c r="S28" s="222"/>
      <c r="T28" s="222"/>
      <c r="U28" s="222"/>
      <c r="V28" s="222"/>
      <c r="W28" s="222"/>
      <c r="X28" s="222"/>
      <c r="Y28" s="222"/>
      <c r="Z28" s="222"/>
    </row>
    <row r="29" ht="12.75" customHeight="1">
      <c r="A29" s="540" t="str">
        <f>'Plan Financement'!A6</f>
        <v>Frais de Constitution </v>
      </c>
      <c r="B29" s="541"/>
      <c r="C29" s="542"/>
      <c r="D29" s="565">
        <f>'Plan Financement'!B6+'Plan Financement'!H6</f>
        <v>10</v>
      </c>
      <c r="E29" s="542"/>
      <c r="F29" s="544"/>
      <c r="G29" s="544"/>
      <c r="H29" s="544"/>
      <c r="I29" s="544"/>
      <c r="J29" s="544"/>
      <c r="K29" s="544"/>
      <c r="L29" s="544"/>
      <c r="M29" s="566"/>
      <c r="N29" s="500">
        <f t="shared" ref="N29:N38" si="7">SUM(C29:M29)</f>
        <v>10</v>
      </c>
      <c r="O29" s="513"/>
      <c r="P29" s="497"/>
      <c r="Q29" s="222"/>
      <c r="R29" s="222"/>
      <c r="S29" s="222"/>
      <c r="T29" s="222"/>
      <c r="U29" s="222"/>
      <c r="V29" s="222"/>
      <c r="W29" s="222"/>
      <c r="X29" s="222"/>
      <c r="Y29" s="222"/>
      <c r="Z29" s="222"/>
    </row>
    <row r="30" ht="12.75" customHeight="1">
      <c r="A30" s="567" t="str">
        <f>'Plan Financement'!A7</f>
        <v>informatique et Logiciels</v>
      </c>
      <c r="B30" s="548"/>
      <c r="C30" s="568"/>
      <c r="D30" s="502">
        <f>'Plan Financement'!B7+'Plan Financement'!H7</f>
        <v>23.92</v>
      </c>
      <c r="E30" s="568"/>
      <c r="F30" s="501"/>
      <c r="G30" s="501"/>
      <c r="H30" s="501"/>
      <c r="I30" s="501"/>
      <c r="J30" s="501"/>
      <c r="K30" s="501"/>
      <c r="L30" s="501"/>
      <c r="M30" s="569"/>
      <c r="N30" s="505">
        <f t="shared" si="7"/>
        <v>23.92</v>
      </c>
      <c r="O30" s="513"/>
      <c r="P30" s="497"/>
      <c r="Q30" s="222"/>
      <c r="R30" s="222"/>
      <c r="S30" s="222"/>
      <c r="T30" s="222"/>
      <c r="U30" s="222"/>
      <c r="V30" s="222"/>
      <c r="W30" s="222"/>
      <c r="X30" s="222"/>
      <c r="Y30" s="222"/>
      <c r="Z30" s="222"/>
    </row>
    <row r="31" ht="12.75" customHeight="1">
      <c r="A31" s="567" t="str">
        <f>'Plan Financement'!A8</f>
        <v>Reprise de bail</v>
      </c>
      <c r="B31" s="548"/>
      <c r="C31" s="568"/>
      <c r="D31" s="502">
        <f>'Plan Financement'!B8+'Plan Financement'!H8</f>
        <v>0</v>
      </c>
      <c r="E31" s="568"/>
      <c r="F31" s="501"/>
      <c r="G31" s="501"/>
      <c r="H31" s="501"/>
      <c r="I31" s="501"/>
      <c r="J31" s="501"/>
      <c r="K31" s="501"/>
      <c r="L31" s="501"/>
      <c r="M31" s="569"/>
      <c r="N31" s="505">
        <f t="shared" si="7"/>
        <v>0</v>
      </c>
      <c r="O31" s="513"/>
      <c r="P31" s="497"/>
      <c r="Q31" s="222"/>
      <c r="R31" s="222"/>
      <c r="S31" s="222"/>
      <c r="T31" s="222"/>
      <c r="U31" s="222"/>
      <c r="V31" s="222"/>
      <c r="W31" s="222"/>
      <c r="X31" s="222"/>
      <c r="Y31" s="222"/>
      <c r="Z31" s="222"/>
    </row>
    <row r="32" ht="12.75" customHeight="1">
      <c r="A32" s="567" t="str">
        <f>'Plan Financement'!A9</f>
        <v>Aménagement locaux </v>
      </c>
      <c r="B32" s="548"/>
      <c r="C32" s="499"/>
      <c r="D32" s="501"/>
      <c r="E32" s="570">
        <f>'Plan Financement'!B9+'Plan Financement'!H9</f>
        <v>105.5</v>
      </c>
      <c r="F32" s="501"/>
      <c r="G32" s="501"/>
      <c r="H32" s="501"/>
      <c r="I32" s="501"/>
      <c r="J32" s="501"/>
      <c r="K32" s="501"/>
      <c r="L32" s="501"/>
      <c r="M32" s="569"/>
      <c r="N32" s="505">
        <f t="shared" si="7"/>
        <v>105.5</v>
      </c>
      <c r="O32" s="513"/>
      <c r="P32" s="497"/>
      <c r="Q32" s="222"/>
      <c r="R32" s="222"/>
      <c r="S32" s="222"/>
      <c r="T32" s="222"/>
      <c r="U32" s="222"/>
      <c r="V32" s="222"/>
      <c r="W32" s="222"/>
      <c r="X32" s="222"/>
      <c r="Y32" s="222"/>
      <c r="Z32" s="222"/>
    </row>
    <row r="33" ht="12.75" customHeight="1">
      <c r="A33" s="567" t="str">
        <f>'Plan Financement'!A10</f>
        <v>Equipement  de Production</v>
      </c>
      <c r="B33" s="548"/>
      <c r="C33" s="508"/>
      <c r="D33" s="502">
        <f>'Plan Financement'!B10+'Plan Financement'!H10</f>
        <v>0</v>
      </c>
      <c r="E33" s="508"/>
      <c r="F33" s="506"/>
      <c r="G33" s="506"/>
      <c r="H33" s="506"/>
      <c r="I33" s="506"/>
      <c r="J33" s="506"/>
      <c r="K33" s="506"/>
      <c r="L33" s="506"/>
      <c r="M33" s="571"/>
      <c r="N33" s="510">
        <f t="shared" si="7"/>
        <v>0</v>
      </c>
      <c r="O33" s="572"/>
      <c r="P33" s="573"/>
      <c r="Q33" s="574"/>
      <c r="R33" s="574"/>
      <c r="S33" s="574"/>
      <c r="T33" s="574"/>
      <c r="U33" s="574"/>
      <c r="V33" s="574"/>
      <c r="W33" s="574"/>
      <c r="X33" s="574"/>
      <c r="Y33" s="574"/>
      <c r="Z33" s="376"/>
    </row>
    <row r="34" ht="12.75" customHeight="1">
      <c r="A34" s="567" t="str">
        <f>'Plan Financement'!A11</f>
        <v>Autres équipements</v>
      </c>
      <c r="B34" s="548"/>
      <c r="C34" s="508"/>
      <c r="D34" s="502">
        <f>'Plan Financement'!B11+'Plan Financement'!H11</f>
        <v>0</v>
      </c>
      <c r="E34" s="508"/>
      <c r="F34" s="506"/>
      <c r="G34" s="506"/>
      <c r="H34" s="506"/>
      <c r="I34" s="506"/>
      <c r="J34" s="506"/>
      <c r="K34" s="506"/>
      <c r="L34" s="506"/>
      <c r="M34" s="571"/>
      <c r="N34" s="510">
        <f t="shared" si="7"/>
        <v>0</v>
      </c>
      <c r="O34" s="513"/>
      <c r="P34" s="497"/>
      <c r="Q34" s="222"/>
      <c r="R34" s="222"/>
      <c r="S34" s="222"/>
      <c r="T34" s="222"/>
      <c r="U34" s="222"/>
      <c r="V34" s="222"/>
      <c r="W34" s="222"/>
      <c r="X34" s="222"/>
      <c r="Y34" s="222"/>
      <c r="Z34" s="222"/>
    </row>
    <row r="35" ht="12.75" customHeight="1">
      <c r="A35" s="567" t="str">
        <f>'Plan Financement'!A12</f>
        <v>Divers 1</v>
      </c>
      <c r="B35" s="575"/>
      <c r="C35" s="576"/>
      <c r="D35" s="502">
        <f>'Plan Financement'!B12+'Plan Financement'!H12</f>
        <v>0</v>
      </c>
      <c r="E35" s="576"/>
      <c r="F35" s="577"/>
      <c r="G35" s="577"/>
      <c r="H35" s="577"/>
      <c r="I35" s="577"/>
      <c r="J35" s="577"/>
      <c r="K35" s="577"/>
      <c r="L35" s="577"/>
      <c r="M35" s="578"/>
      <c r="N35" s="510">
        <f t="shared" si="7"/>
        <v>0</v>
      </c>
      <c r="O35" s="513"/>
      <c r="P35" s="497"/>
      <c r="Q35" s="222"/>
      <c r="R35" s="222"/>
      <c r="S35" s="222"/>
      <c r="T35" s="222"/>
      <c r="U35" s="222"/>
      <c r="V35" s="222"/>
      <c r="W35" s="222"/>
      <c r="X35" s="222"/>
      <c r="Y35" s="222"/>
      <c r="Z35" s="222"/>
    </row>
    <row r="36" ht="12.75" customHeight="1">
      <c r="A36" s="567" t="str">
        <f>'Plan Financement'!A13</f>
        <v>Divers 2</v>
      </c>
      <c r="B36" s="575"/>
      <c r="C36" s="576"/>
      <c r="D36" s="502">
        <f>'Plan Financement'!B13+'Plan Financement'!H13</f>
        <v>0</v>
      </c>
      <c r="E36" s="576"/>
      <c r="F36" s="577"/>
      <c r="G36" s="577"/>
      <c r="H36" s="577"/>
      <c r="I36" s="577"/>
      <c r="J36" s="577"/>
      <c r="K36" s="577"/>
      <c r="L36" s="577"/>
      <c r="M36" s="578"/>
      <c r="N36" s="510">
        <f t="shared" si="7"/>
        <v>0</v>
      </c>
      <c r="O36" s="513"/>
      <c r="P36" s="497"/>
      <c r="Q36" s="222"/>
      <c r="R36" s="222"/>
      <c r="S36" s="222"/>
      <c r="T36" s="222"/>
      <c r="U36" s="222"/>
      <c r="V36" s="222"/>
      <c r="W36" s="222"/>
      <c r="X36" s="222"/>
      <c r="Y36" s="222"/>
      <c r="Z36" s="222"/>
    </row>
    <row r="37" ht="12.75" customHeight="1">
      <c r="A37" s="567" t="str">
        <f>'Plan Financement'!A14</f>
        <v>Divers3</v>
      </c>
      <c r="B37" s="575"/>
      <c r="C37" s="576"/>
      <c r="D37" s="502">
        <f>'Plan Financement'!B14+'Plan Financement'!H14</f>
        <v>0</v>
      </c>
      <c r="E37" s="576"/>
      <c r="F37" s="577"/>
      <c r="G37" s="577"/>
      <c r="H37" s="577"/>
      <c r="I37" s="577"/>
      <c r="J37" s="577"/>
      <c r="K37" s="577"/>
      <c r="L37" s="577"/>
      <c r="M37" s="578"/>
      <c r="N37" s="510">
        <f t="shared" si="7"/>
        <v>0</v>
      </c>
      <c r="O37" s="513"/>
      <c r="P37" s="497"/>
      <c r="Q37" s="222"/>
      <c r="R37" s="222"/>
      <c r="S37" s="222"/>
      <c r="T37" s="222"/>
      <c r="U37" s="222"/>
      <c r="V37" s="222"/>
      <c r="W37" s="222"/>
      <c r="X37" s="222"/>
      <c r="Y37" s="222"/>
      <c r="Z37" s="222"/>
    </row>
    <row r="38" ht="13.5" customHeight="1">
      <c r="A38" s="567" t="str">
        <f>'Plan Financement'!A15</f>
        <v>Caution loyer</v>
      </c>
      <c r="B38" s="579"/>
      <c r="C38" s="557"/>
      <c r="D38" s="581">
        <f>'Plan Financement'!B15+'Plan Financement'!H15</f>
        <v>100</v>
      </c>
      <c r="E38" s="557"/>
      <c r="F38" s="558"/>
      <c r="G38" s="558"/>
      <c r="H38" s="558"/>
      <c r="I38" s="558"/>
      <c r="J38" s="558"/>
      <c r="K38" s="558"/>
      <c r="L38" s="558"/>
      <c r="M38" s="582"/>
      <c r="N38" s="505">
        <f t="shared" si="7"/>
        <v>100</v>
      </c>
      <c r="O38" s="513"/>
      <c r="P38" s="497"/>
      <c r="Q38" s="222"/>
      <c r="R38" s="222"/>
      <c r="S38" s="222"/>
      <c r="T38" s="222"/>
      <c r="U38" s="222"/>
      <c r="V38" s="222"/>
      <c r="W38" s="222"/>
      <c r="X38" s="222"/>
      <c r="Y38" s="222"/>
      <c r="Z38" s="222"/>
    </row>
    <row r="39" ht="13.5" customHeight="1">
      <c r="A39" s="239" t="s">
        <v>132</v>
      </c>
      <c r="B39" s="583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5"/>
      <c r="N39" s="586"/>
      <c r="O39" s="513"/>
      <c r="P39" s="497"/>
      <c r="Q39" s="222"/>
      <c r="R39" s="222"/>
      <c r="S39" s="222"/>
      <c r="T39" s="222"/>
      <c r="U39" s="222"/>
      <c r="V39" s="222"/>
      <c r="W39" s="222"/>
      <c r="X39" s="222"/>
      <c r="Y39" s="222"/>
      <c r="Z39" s="222"/>
    </row>
    <row r="40" ht="12.75" customHeight="1">
      <c r="A40" s="587" t="str">
        <f t="shared" ref="A40:A43" si="8">A24</f>
        <v>Compte Courant Associés </v>
      </c>
      <c r="B40" s="588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89">
        <v>0.0</v>
      </c>
      <c r="N40" s="486">
        <f t="shared" ref="N40:N44" si="10">SUM(B40:M40)</f>
        <v>0</v>
      </c>
      <c r="O40" s="513"/>
      <c r="P40" s="497"/>
      <c r="Q40" s="222"/>
      <c r="R40" s="222"/>
      <c r="S40" s="222"/>
      <c r="T40" s="222"/>
      <c r="U40" s="222"/>
      <c r="V40" s="222"/>
      <c r="W40" s="222"/>
      <c r="X40" s="222"/>
      <c r="Y40" s="222"/>
      <c r="Z40" s="222"/>
    </row>
    <row r="41" ht="12.75" customHeight="1">
      <c r="A41" s="587" t="str">
        <f t="shared" si="8"/>
        <v>Prêts d'honneur PIE, Paris Entreprendre..)</v>
      </c>
      <c r="B41" s="590"/>
      <c r="C41" s="568"/>
      <c r="D41" s="568"/>
      <c r="E41" s="568"/>
      <c r="F41" s="568"/>
      <c r="G41" s="568"/>
      <c r="H41" s="570">
        <f>'Plan Financement'!J38</f>
        <v>1.19047619</v>
      </c>
      <c r="I41" s="568">
        <f t="shared" ref="I41:M41" si="9">H41</f>
        <v>1.19047619</v>
      </c>
      <c r="J41" s="568">
        <f t="shared" si="9"/>
        <v>1.19047619</v>
      </c>
      <c r="K41" s="568">
        <f t="shared" si="9"/>
        <v>1.19047619</v>
      </c>
      <c r="L41" s="568">
        <f t="shared" si="9"/>
        <v>1.19047619</v>
      </c>
      <c r="M41" s="591">
        <f t="shared" si="9"/>
        <v>1.19047619</v>
      </c>
      <c r="N41" s="505">
        <f t="shared" si="10"/>
        <v>7.142857143</v>
      </c>
      <c r="O41" s="513"/>
      <c r="P41" s="497"/>
      <c r="Q41" s="222"/>
      <c r="R41" s="222"/>
      <c r="S41" s="222"/>
      <c r="T41" s="222"/>
      <c r="U41" s="222"/>
      <c r="V41" s="222"/>
      <c r="W41" s="222"/>
      <c r="X41" s="222"/>
      <c r="Y41" s="222"/>
      <c r="Z41" s="222"/>
    </row>
    <row r="42" ht="12.75" customHeight="1">
      <c r="A42" s="587" t="str">
        <f t="shared" si="8"/>
        <v>Prêt ANVAR</v>
      </c>
      <c r="B42" s="590"/>
      <c r="C42" s="568"/>
      <c r="D42" s="568"/>
      <c r="E42" s="568"/>
      <c r="F42" s="568"/>
      <c r="G42" s="568"/>
      <c r="H42" s="568"/>
      <c r="I42" s="568"/>
      <c r="J42" s="568"/>
      <c r="K42" s="570">
        <f>'Plan Financement'!J39</f>
        <v>2.380952381</v>
      </c>
      <c r="L42" s="568">
        <f t="shared" ref="L42:M42" si="11">K42</f>
        <v>2.380952381</v>
      </c>
      <c r="M42" s="591">
        <f t="shared" si="11"/>
        <v>2.380952381</v>
      </c>
      <c r="N42" s="505">
        <f t="shared" si="10"/>
        <v>7.142857143</v>
      </c>
      <c r="O42" s="513"/>
      <c r="P42" s="497"/>
      <c r="Q42" s="222"/>
      <c r="R42" s="222"/>
      <c r="S42" s="222"/>
      <c r="T42" s="222"/>
      <c r="U42" s="222"/>
      <c r="V42" s="222"/>
      <c r="W42" s="222"/>
      <c r="X42" s="222"/>
      <c r="Y42" s="222"/>
      <c r="Z42" s="222"/>
    </row>
    <row r="43" ht="13.5" customHeight="1">
      <c r="A43" s="312" t="str">
        <f t="shared" si="8"/>
        <v>Autres Prêts bancaires </v>
      </c>
      <c r="B43" s="592"/>
      <c r="C43" s="593"/>
      <c r="D43" s="593"/>
      <c r="E43" s="594">
        <f>'Plan Financement'!J40</f>
        <v>3.125</v>
      </c>
      <c r="F43" s="593">
        <f t="shared" ref="F43:M43" si="12">E43</f>
        <v>3.125</v>
      </c>
      <c r="G43" s="593">
        <f t="shared" si="12"/>
        <v>3.125</v>
      </c>
      <c r="H43" s="593">
        <f t="shared" si="12"/>
        <v>3.125</v>
      </c>
      <c r="I43" s="593">
        <f t="shared" si="12"/>
        <v>3.125</v>
      </c>
      <c r="J43" s="593">
        <f t="shared" si="12"/>
        <v>3.125</v>
      </c>
      <c r="K43" s="593">
        <f t="shared" si="12"/>
        <v>3.125</v>
      </c>
      <c r="L43" s="593">
        <f t="shared" si="12"/>
        <v>3.125</v>
      </c>
      <c r="M43" s="596">
        <f t="shared" si="12"/>
        <v>3.125</v>
      </c>
      <c r="N43" s="511">
        <f t="shared" si="10"/>
        <v>28.125</v>
      </c>
      <c r="O43" s="513"/>
      <c r="P43" s="497"/>
      <c r="Q43" s="222"/>
      <c r="R43" s="222"/>
      <c r="S43" s="222"/>
      <c r="T43" s="222"/>
      <c r="U43" s="222"/>
      <c r="V43" s="222"/>
      <c r="W43" s="222"/>
      <c r="X43" s="222"/>
      <c r="Y43" s="222"/>
      <c r="Z43" s="222"/>
    </row>
    <row r="44" ht="13.5" customHeight="1">
      <c r="A44" s="598" t="s">
        <v>136</v>
      </c>
      <c r="B44" s="600">
        <f t="shared" ref="B44:M44" si="13">SUM(B22:B27)-SUM(B29:B43)</f>
        <v>0</v>
      </c>
      <c r="C44" s="600">
        <f t="shared" si="13"/>
        <v>0</v>
      </c>
      <c r="D44" s="600">
        <f t="shared" si="13"/>
        <v>116.08</v>
      </c>
      <c r="E44" s="600">
        <f t="shared" si="13"/>
        <v>141.375</v>
      </c>
      <c r="F44" s="600">
        <f t="shared" si="13"/>
        <v>-3.125</v>
      </c>
      <c r="G44" s="600">
        <f t="shared" si="13"/>
        <v>-3.125</v>
      </c>
      <c r="H44" s="600">
        <f t="shared" si="13"/>
        <v>-4.31547619</v>
      </c>
      <c r="I44" s="600">
        <f t="shared" si="13"/>
        <v>-4.31547619</v>
      </c>
      <c r="J44" s="600">
        <f t="shared" si="13"/>
        <v>-4.31547619</v>
      </c>
      <c r="K44" s="600">
        <f t="shared" si="13"/>
        <v>-6.696428571</v>
      </c>
      <c r="L44" s="600">
        <f t="shared" si="13"/>
        <v>-6.696428571</v>
      </c>
      <c r="M44" s="604">
        <f t="shared" si="13"/>
        <v>-6.696428571</v>
      </c>
      <c r="N44" s="607">
        <f t="shared" si="10"/>
        <v>218.1692857</v>
      </c>
      <c r="O44" s="513"/>
      <c r="P44" s="497"/>
      <c r="Q44" s="222"/>
      <c r="R44" s="222"/>
      <c r="S44" s="222"/>
      <c r="T44" s="222"/>
      <c r="U44" s="222"/>
      <c r="V44" s="222"/>
      <c r="W44" s="222"/>
      <c r="X44" s="222"/>
      <c r="Y44" s="222"/>
      <c r="Z44" s="222"/>
    </row>
    <row r="45" ht="13.5" customHeight="1">
      <c r="A45" s="474" t="s">
        <v>138</v>
      </c>
      <c r="B45" s="475">
        <f t="shared" ref="B45:M45" si="14">B6+B19+B44</f>
        <v>-26</v>
      </c>
      <c r="C45" s="476">
        <f t="shared" si="14"/>
        <v>-77.4</v>
      </c>
      <c r="D45" s="476">
        <f t="shared" si="14"/>
        <v>-31.08</v>
      </c>
      <c r="E45" s="476">
        <f t="shared" si="14"/>
        <v>66.62</v>
      </c>
      <c r="F45" s="476">
        <f t="shared" si="14"/>
        <v>70.98</v>
      </c>
      <c r="G45" s="476">
        <f t="shared" si="14"/>
        <v>100.3316667</v>
      </c>
      <c r="H45" s="476">
        <f t="shared" si="14"/>
        <v>66.11285714</v>
      </c>
      <c r="I45" s="476">
        <f t="shared" si="14"/>
        <v>85.87404762</v>
      </c>
      <c r="J45" s="476">
        <f t="shared" si="14"/>
        <v>112.5952381</v>
      </c>
      <c r="K45" s="476">
        <f t="shared" si="14"/>
        <v>78.05214286</v>
      </c>
      <c r="L45" s="476">
        <f t="shared" si="14"/>
        <v>67.24904762</v>
      </c>
      <c r="M45" s="614">
        <f t="shared" si="14"/>
        <v>96.04595238</v>
      </c>
      <c r="N45" s="615"/>
      <c r="O45" s="513"/>
      <c r="P45" s="497"/>
      <c r="Q45" s="222"/>
      <c r="R45" s="222"/>
      <c r="S45" s="222"/>
      <c r="T45" s="222"/>
      <c r="U45" s="222"/>
      <c r="V45" s="222"/>
      <c r="W45" s="222"/>
      <c r="X45" s="222"/>
      <c r="Y45" s="222"/>
      <c r="Z45" s="222"/>
    </row>
    <row r="46" ht="12.75" customHeight="1">
      <c r="A46" s="619"/>
      <c r="B46" s="615"/>
      <c r="C46" s="615"/>
      <c r="D46" s="615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513"/>
      <c r="P46" s="497"/>
      <c r="Q46" s="222"/>
      <c r="R46" s="222"/>
      <c r="S46" s="222"/>
      <c r="T46" s="222"/>
      <c r="U46" s="222"/>
      <c r="V46" s="222"/>
      <c r="W46" s="222"/>
      <c r="X46" s="222"/>
      <c r="Y46" s="222"/>
      <c r="Z46" s="222"/>
    </row>
    <row r="47" ht="18.0" customHeight="1">
      <c r="A47" s="619"/>
      <c r="B47" s="615"/>
      <c r="C47" s="615"/>
      <c r="D47" s="615"/>
      <c r="E47" s="615"/>
      <c r="F47" s="625" t="s">
        <v>110</v>
      </c>
      <c r="G47" s="615"/>
      <c r="H47" s="615"/>
      <c r="I47" s="615"/>
      <c r="J47" s="615"/>
      <c r="K47" s="615"/>
      <c r="L47" s="615"/>
      <c r="M47" s="615"/>
      <c r="N47" s="615"/>
      <c r="O47" s="513"/>
      <c r="P47" s="497"/>
      <c r="Q47" s="222"/>
      <c r="R47" s="222"/>
      <c r="S47" s="222"/>
      <c r="T47" s="222"/>
      <c r="U47" s="222"/>
      <c r="V47" s="222"/>
      <c r="W47" s="222"/>
      <c r="X47" s="222"/>
      <c r="Y47" s="222"/>
      <c r="Z47" s="222"/>
    </row>
    <row r="48" ht="20.25" customHeight="1">
      <c r="A48" s="229" t="s">
        <v>71</v>
      </c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513"/>
      <c r="P48" s="497"/>
      <c r="Q48" s="222"/>
      <c r="R48" s="222"/>
      <c r="S48" s="222"/>
      <c r="T48" s="222"/>
      <c r="U48" s="222"/>
      <c r="V48" s="222"/>
      <c r="W48" s="222"/>
      <c r="X48" s="222"/>
      <c r="Y48" s="222"/>
      <c r="Z48" s="222"/>
    </row>
    <row r="49" ht="13.5" customHeight="1">
      <c r="A49" s="471" t="s">
        <v>75</v>
      </c>
      <c r="B49" s="240">
        <f>+'CptResu an2'!B3</f>
        <v>43466</v>
      </c>
      <c r="C49" s="240">
        <f>+'CptResu an2'!C3</f>
        <v>43497</v>
      </c>
      <c r="D49" s="240">
        <f>+'CptResu an2'!D3</f>
        <v>43525</v>
      </c>
      <c r="E49" s="240">
        <f>+'CptResu an2'!E3</f>
        <v>43556</v>
      </c>
      <c r="F49" s="240">
        <f>+'CptResu an2'!F3</f>
        <v>43586</v>
      </c>
      <c r="G49" s="240">
        <f>+'CptResu an2'!G3</f>
        <v>43617</v>
      </c>
      <c r="H49" s="240">
        <f>+'CptResu an2'!H3</f>
        <v>43647</v>
      </c>
      <c r="I49" s="240">
        <f>+'CptResu an2'!I3</f>
        <v>43678</v>
      </c>
      <c r="J49" s="240">
        <f>+'CptResu an2'!J3</f>
        <v>43709</v>
      </c>
      <c r="K49" s="240">
        <f>+'CptResu an2'!K3</f>
        <v>43739</v>
      </c>
      <c r="L49" s="240">
        <f>+'CptResu an2'!L3</f>
        <v>43770</v>
      </c>
      <c r="M49" s="240">
        <f>+'CptResu an2'!M3</f>
        <v>43800</v>
      </c>
      <c r="N49" s="633" t="s">
        <v>111</v>
      </c>
      <c r="O49" s="513"/>
      <c r="P49" s="497"/>
      <c r="Q49" s="222"/>
      <c r="R49" s="222"/>
      <c r="S49" s="222"/>
      <c r="T49" s="222"/>
      <c r="U49" s="222"/>
      <c r="V49" s="222"/>
      <c r="W49" s="222"/>
      <c r="X49" s="222"/>
      <c r="Y49" s="222"/>
      <c r="Z49" s="222"/>
    </row>
    <row r="50" ht="14.25" customHeight="1">
      <c r="A50" s="474" t="s">
        <v>112</v>
      </c>
      <c r="B50" s="475">
        <f>M45</f>
        <v>96.04595238</v>
      </c>
      <c r="C50" s="476">
        <f t="shared" ref="C50:M50" si="15">+B89</f>
        <v>103.5295238</v>
      </c>
      <c r="D50" s="476">
        <f t="shared" si="15"/>
        <v>53.49309524</v>
      </c>
      <c r="E50" s="476">
        <f t="shared" si="15"/>
        <v>71.48866667</v>
      </c>
      <c r="F50" s="476">
        <f t="shared" si="15"/>
        <v>-6.638944238</v>
      </c>
      <c r="G50" s="476">
        <f t="shared" si="15"/>
        <v>11.17762719</v>
      </c>
      <c r="H50" s="476">
        <f t="shared" si="15"/>
        <v>52.78586529</v>
      </c>
      <c r="I50" s="476">
        <f t="shared" si="15"/>
        <v>-0.649896619</v>
      </c>
      <c r="J50" s="476">
        <f t="shared" si="15"/>
        <v>20.20215914</v>
      </c>
      <c r="K50" s="476">
        <f t="shared" si="15"/>
        <v>48.97839724</v>
      </c>
      <c r="L50" s="476">
        <f t="shared" si="15"/>
        <v>-21.448698</v>
      </c>
      <c r="M50" s="478">
        <f t="shared" si="15"/>
        <v>-39.62379324</v>
      </c>
      <c r="N50" s="480">
        <f>B50+N63+N88-M89</f>
        <v>0</v>
      </c>
      <c r="O50" s="513"/>
      <c r="P50" s="497"/>
      <c r="Q50" s="222"/>
      <c r="R50" s="222"/>
      <c r="S50" s="222"/>
      <c r="T50" s="222"/>
      <c r="U50" s="222"/>
      <c r="V50" s="222"/>
      <c r="W50" s="222"/>
      <c r="X50" s="222"/>
      <c r="Y50" s="222"/>
      <c r="Z50" s="222"/>
    </row>
    <row r="51" ht="12.75" customHeight="1">
      <c r="A51" s="482" t="s">
        <v>149</v>
      </c>
      <c r="B51" s="483"/>
      <c r="C51" s="484"/>
      <c r="D51" s="483"/>
      <c r="E51" s="483"/>
      <c r="F51" s="483"/>
      <c r="G51" s="483"/>
      <c r="H51" s="483"/>
      <c r="I51" s="483"/>
      <c r="J51" s="483"/>
      <c r="K51" s="483"/>
      <c r="L51" s="483"/>
      <c r="M51" s="485"/>
      <c r="N51" s="486"/>
      <c r="O51" s="641" t="s">
        <v>114</v>
      </c>
      <c r="P51" s="497"/>
      <c r="Q51" s="222"/>
      <c r="R51" s="222"/>
      <c r="S51" s="222"/>
      <c r="T51" s="222"/>
      <c r="U51" s="222"/>
      <c r="V51" s="222"/>
      <c r="W51" s="222"/>
      <c r="X51" s="222"/>
      <c r="Y51" s="222"/>
      <c r="Z51" s="222"/>
    </row>
    <row r="52" ht="13.5" customHeight="1">
      <c r="A52" s="318" t="s">
        <v>115</v>
      </c>
      <c r="B52" s="483"/>
      <c r="C52" s="484"/>
      <c r="D52" s="484"/>
      <c r="E52" s="483"/>
      <c r="F52" s="483"/>
      <c r="G52" s="483"/>
      <c r="H52" s="483"/>
      <c r="I52" s="483"/>
      <c r="J52" s="483"/>
      <c r="K52" s="483"/>
      <c r="L52" s="483"/>
      <c r="M52" s="485"/>
      <c r="N52" s="488" t="s">
        <v>116</v>
      </c>
      <c r="O52" s="643" t="s">
        <v>117</v>
      </c>
      <c r="P52" s="497"/>
      <c r="Q52" s="222"/>
      <c r="R52" s="222"/>
      <c r="S52" s="222"/>
      <c r="T52" s="222"/>
      <c r="U52" s="222"/>
      <c r="V52" s="222"/>
      <c r="W52" s="222"/>
      <c r="X52" s="222"/>
      <c r="Y52" s="222"/>
      <c r="Z52" s="222"/>
    </row>
    <row r="53" ht="13.5" customHeight="1">
      <c r="A53" s="491" t="s">
        <v>151</v>
      </c>
      <c r="B53" s="492">
        <f>+BFR!K8</f>
        <v>108</v>
      </c>
      <c r="C53" s="492">
        <f>+BFR!L8</f>
        <v>108</v>
      </c>
      <c r="D53" s="492">
        <f>+BFR!M8</f>
        <v>108</v>
      </c>
      <c r="E53" s="494">
        <f>BFR!B32</f>
        <v>93.6</v>
      </c>
      <c r="F53" s="494">
        <f>BFR!C32</f>
        <v>124.8</v>
      </c>
      <c r="G53" s="494">
        <f>BFR!D32</f>
        <v>140.4</v>
      </c>
      <c r="H53" s="494">
        <f>BFR!E32</f>
        <v>140.4</v>
      </c>
      <c r="I53" s="494">
        <f>BFR!F32</f>
        <v>140.4</v>
      </c>
      <c r="J53" s="494">
        <f>BFR!G32</f>
        <v>140.4</v>
      </c>
      <c r="K53" s="494">
        <f>BFR!H32</f>
        <v>124.8</v>
      </c>
      <c r="L53" s="494">
        <f>BFR!I32</f>
        <v>93.6</v>
      </c>
      <c r="M53" s="494">
        <f>BFR!J32</f>
        <v>140.4</v>
      </c>
      <c r="N53" s="496">
        <f>SUM(B53:M53)</f>
        <v>1462.8</v>
      </c>
      <c r="O53" s="650">
        <v>3.0</v>
      </c>
      <c r="P53" s="497"/>
      <c r="Q53" s="222"/>
      <c r="R53" s="222"/>
      <c r="S53" s="222"/>
      <c r="T53" s="222"/>
      <c r="U53" s="222"/>
      <c r="V53" s="222"/>
      <c r="W53" s="222"/>
      <c r="X53" s="222"/>
      <c r="Y53" s="222"/>
      <c r="Z53" s="222"/>
    </row>
    <row r="54" ht="12.75" customHeight="1">
      <c r="A54" s="498" t="s">
        <v>119</v>
      </c>
      <c r="B54" s="483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500"/>
      <c r="O54" s="650"/>
      <c r="P54" s="497"/>
      <c r="Q54" s="222"/>
      <c r="R54" s="222"/>
      <c r="S54" s="222"/>
      <c r="T54" s="222"/>
      <c r="U54" s="222"/>
      <c r="V54" s="222"/>
      <c r="W54" s="222"/>
      <c r="X54" s="222"/>
      <c r="Y54" s="222"/>
      <c r="Z54" s="222"/>
    </row>
    <row r="55" ht="12.75" customHeight="1">
      <c r="A55" s="295" t="str">
        <f t="shared" ref="A55:A61" si="16">+A11</f>
        <v>Achats productions TTC</v>
      </c>
      <c r="B55" s="502">
        <f>BFR!L14+BFR!L15</f>
        <v>32.64</v>
      </c>
      <c r="C55" s="502">
        <f>BFR!M14+BFR!M15</f>
        <v>32.64</v>
      </c>
      <c r="D55" s="502">
        <f>BFR!B38+BFR!B39</f>
        <v>28.608</v>
      </c>
      <c r="E55" s="502">
        <f>BFR!C38+BFR!C39</f>
        <v>37.344</v>
      </c>
      <c r="F55" s="502">
        <f>BFR!D38+BFR!D39</f>
        <v>41.712</v>
      </c>
      <c r="G55" s="502">
        <f>BFR!E38+BFR!E39</f>
        <v>41.712</v>
      </c>
      <c r="H55" s="502">
        <f>BFR!F38+BFR!F39</f>
        <v>41.712</v>
      </c>
      <c r="I55" s="502">
        <f>BFR!G38+BFR!G39</f>
        <v>41.712</v>
      </c>
      <c r="J55" s="502">
        <f>BFR!H38+BFR!H39</f>
        <v>39.744</v>
      </c>
      <c r="K55" s="502">
        <f>BFR!I38+BFR!I39</f>
        <v>31.008</v>
      </c>
      <c r="L55" s="502">
        <f>BFR!J38+BFR!J39</f>
        <v>44.112</v>
      </c>
      <c r="M55" s="502">
        <f>BFR!K38+BFR!K39</f>
        <v>44.112</v>
      </c>
      <c r="N55" s="504">
        <f t="shared" ref="N55:N60" si="17">SUM(B55:M55)</f>
        <v>457.056</v>
      </c>
      <c r="O55" s="650">
        <v>0.0</v>
      </c>
      <c r="P55" s="497"/>
      <c r="Q55" s="222"/>
      <c r="R55" s="222"/>
      <c r="S55" s="222"/>
      <c r="T55" s="222"/>
      <c r="U55" s="222"/>
      <c r="V55" s="222"/>
      <c r="W55" s="222"/>
      <c r="X55" s="222"/>
      <c r="Y55" s="222"/>
      <c r="Z55" s="222"/>
    </row>
    <row r="56" ht="12.75" customHeight="1">
      <c r="A56" s="295" t="str">
        <f t="shared" si="16"/>
        <v>Charges Externes TTC</v>
      </c>
      <c r="B56" s="502">
        <f>BFR!M19</f>
        <v>13.2</v>
      </c>
      <c r="C56" s="502">
        <f>BFR!B43</f>
        <v>26.4</v>
      </c>
      <c r="D56" s="502">
        <f>BFR!C43</f>
        <v>19.2</v>
      </c>
      <c r="E56" s="502">
        <f>BFR!D43</f>
        <v>13.2</v>
      </c>
      <c r="F56" s="502">
        <f>BFR!E43</f>
        <v>25.2</v>
      </c>
      <c r="G56" s="502">
        <f>BFR!F43</f>
        <v>16.8</v>
      </c>
      <c r="H56" s="502">
        <f>BFR!G43</f>
        <v>13.2</v>
      </c>
      <c r="I56" s="502">
        <f>BFR!H43</f>
        <v>25.2</v>
      </c>
      <c r="J56" s="502">
        <f>BFR!I43</f>
        <v>21.6</v>
      </c>
      <c r="K56" s="502">
        <f>BFR!J43</f>
        <v>19.2</v>
      </c>
      <c r="L56" s="502">
        <f>BFR!K43</f>
        <v>16.8</v>
      </c>
      <c r="M56" s="502">
        <f>BFR!L43</f>
        <v>13.2</v>
      </c>
      <c r="N56" s="505">
        <f t="shared" si="17"/>
        <v>223.2</v>
      </c>
      <c r="O56" s="650">
        <v>0.0</v>
      </c>
      <c r="P56" s="497"/>
      <c r="Q56" s="222"/>
      <c r="R56" s="222"/>
      <c r="S56" s="222"/>
      <c r="T56" s="222"/>
      <c r="U56" s="222"/>
      <c r="V56" s="222"/>
      <c r="W56" s="222"/>
      <c r="X56" s="222"/>
      <c r="Y56" s="222"/>
      <c r="Z56" s="222"/>
    </row>
    <row r="57" ht="12.75" customHeight="1">
      <c r="A57" s="295" t="str">
        <f t="shared" si="16"/>
        <v>Salaires</v>
      </c>
      <c r="B57" s="506">
        <f>BFR!B36+BFR!B44</f>
        <v>33</v>
      </c>
      <c r="C57" s="506">
        <f>BFR!C36+BFR!C44</f>
        <v>32.5</v>
      </c>
      <c r="D57" s="506">
        <f>BFR!D36+BFR!D44</f>
        <v>32.5</v>
      </c>
      <c r="E57" s="506">
        <f>BFR!E36+BFR!E44</f>
        <v>32.5</v>
      </c>
      <c r="F57" s="506">
        <f>BFR!F36+BFR!F44</f>
        <v>32.5</v>
      </c>
      <c r="G57" s="506">
        <f>BFR!G36+BFR!G44</f>
        <v>32.5</v>
      </c>
      <c r="H57" s="506">
        <f>BFR!H36+BFR!H44</f>
        <v>32.5</v>
      </c>
      <c r="I57" s="506">
        <f>BFR!I36+BFR!I44</f>
        <v>42.5</v>
      </c>
      <c r="J57" s="506">
        <f>BFR!J36+BFR!J44</f>
        <v>42.5</v>
      </c>
      <c r="K57" s="506">
        <f>BFR!K36+BFR!K44</f>
        <v>42.5</v>
      </c>
      <c r="L57" s="506">
        <f>BFR!L36+BFR!L44</f>
        <v>42.5</v>
      </c>
      <c r="M57" s="506">
        <f>BFR!M36+BFR!M44</f>
        <v>42.5</v>
      </c>
      <c r="N57" s="507">
        <f t="shared" si="17"/>
        <v>440.5</v>
      </c>
      <c r="O57" s="650">
        <v>0.0</v>
      </c>
      <c r="P57" s="497"/>
      <c r="Q57" s="222"/>
      <c r="R57" s="222"/>
      <c r="S57" s="222"/>
      <c r="T57" s="222"/>
      <c r="U57" s="222"/>
      <c r="V57" s="222"/>
      <c r="W57" s="222"/>
      <c r="X57" s="222"/>
      <c r="Y57" s="222"/>
      <c r="Z57" s="222"/>
    </row>
    <row r="58" ht="13.5" customHeight="1">
      <c r="A58" s="295" t="str">
        <f t="shared" si="16"/>
        <v>Total Charges Sociales</v>
      </c>
      <c r="B58" s="506">
        <f>BFR!K13+BFR!L13+BFR!M13+BFR!K21+BFR!L21+BFR!M21</f>
        <v>34.5</v>
      </c>
      <c r="C58" s="508"/>
      <c r="D58" s="506"/>
      <c r="E58" s="506">
        <f>BFR!B37+BFR!C37+BFR!D37+BFR!B45+BFR!C45+BFR!D45</f>
        <v>56.5</v>
      </c>
      <c r="F58" s="506"/>
      <c r="G58" s="506"/>
      <c r="H58" s="506">
        <f>BFR!E37+BFR!F37+BFR!G37+BFR!E45+BFR!F45+BFR!G45</f>
        <v>55.5</v>
      </c>
      <c r="I58" s="506"/>
      <c r="J58" s="506"/>
      <c r="K58" s="506">
        <f>BFR!H37+BFR!I37+BFR!J37+BFR!H45+BFR!I45+BFR!J45</f>
        <v>64.5</v>
      </c>
      <c r="L58" s="506"/>
      <c r="M58" s="509"/>
      <c r="N58" s="510">
        <f t="shared" si="17"/>
        <v>211</v>
      </c>
      <c r="O58" s="682">
        <v>3.0</v>
      </c>
      <c r="P58" s="497"/>
      <c r="Q58" s="222"/>
      <c r="R58" s="222"/>
      <c r="S58" s="222"/>
      <c r="T58" s="222"/>
      <c r="U58" s="222"/>
      <c r="V58" s="222"/>
      <c r="W58" s="222"/>
      <c r="X58" s="222"/>
      <c r="Y58" s="222"/>
      <c r="Z58" s="222"/>
    </row>
    <row r="59" ht="12.75" customHeight="1">
      <c r="A59" s="295" t="str">
        <f t="shared" si="16"/>
        <v>Charges financières et divers</v>
      </c>
      <c r="B59" s="512">
        <f>'CptResu an2'!B58+'CptResu an2'!B60+'CptResu an2'!B61</f>
        <v>0</v>
      </c>
      <c r="C59" s="506">
        <f>'CptResu an2'!C58+'CptResu an2'!C60+'CptResu an2'!C61</f>
        <v>0</v>
      </c>
      <c r="D59" s="506">
        <f>'CptResu an2'!D58+'CptResu an2'!D60+'CptResu an2'!D61</f>
        <v>3</v>
      </c>
      <c r="E59" s="506">
        <f>'CptResu an2'!E58+'CptResu an2'!E60+'CptResu an2'!E61</f>
        <v>0.875</v>
      </c>
      <c r="F59" s="506">
        <f>'CptResu an2'!F58+'CptResu an2'!F60+'CptResu an2'!F61</f>
        <v>0.875</v>
      </c>
      <c r="G59" s="506">
        <f>'CptResu an2'!G58+'CptResu an2'!G60+'CptResu an2'!G61</f>
        <v>1.083333333</v>
      </c>
      <c r="H59" s="506">
        <f>'CptResu an2'!H58+'CptResu an2'!H60+'CptResu an2'!H61</f>
        <v>4.083333333</v>
      </c>
      <c r="I59" s="506">
        <f>'CptResu an2'!I58+'CptResu an2'!I60+'CptResu an2'!I61</f>
        <v>1.083333333</v>
      </c>
      <c r="J59" s="506">
        <f>'CptResu an2'!J58+'CptResu an2'!J60+'CptResu an2'!J61</f>
        <v>1.083333333</v>
      </c>
      <c r="K59" s="506">
        <f>'CptResu an2'!K58+'CptResu an2'!K60+'CptResu an2'!K61</f>
        <v>1.666666667</v>
      </c>
      <c r="L59" s="506">
        <f>'CptResu an2'!L58+'CptResu an2'!L60+'CptResu an2'!L61</f>
        <v>1.666666667</v>
      </c>
      <c r="M59" s="506">
        <f>'CptResu an2'!M58+'CptResu an2'!M60+'CptResu an2'!M61</f>
        <v>1.666666667</v>
      </c>
      <c r="N59" s="510">
        <f t="shared" si="17"/>
        <v>17.08333333</v>
      </c>
      <c r="O59" s="513"/>
      <c r="P59" s="497"/>
      <c r="Q59" s="222"/>
      <c r="R59" s="222"/>
      <c r="S59" s="222"/>
      <c r="T59" s="222"/>
      <c r="U59" s="222"/>
      <c r="V59" s="222"/>
      <c r="W59" s="222"/>
      <c r="X59" s="222"/>
      <c r="Y59" s="222"/>
      <c r="Z59" s="222"/>
    </row>
    <row r="60" ht="12.75" customHeight="1">
      <c r="A60" s="295" t="str">
        <f t="shared" si="16"/>
        <v>TVA Reversée</v>
      </c>
      <c r="B60" s="506">
        <f>TVA!B21</f>
        <v>30.48</v>
      </c>
      <c r="C60" s="506"/>
      <c r="D60" s="506"/>
      <c r="E60" s="506">
        <f>TVA!E21</f>
        <v>22.256</v>
      </c>
      <c r="F60" s="506"/>
      <c r="G60" s="506"/>
      <c r="H60" s="506">
        <f>TVA!H21</f>
        <v>40.144</v>
      </c>
      <c r="I60" s="506"/>
      <c r="J60" s="506"/>
      <c r="K60" s="506">
        <f>TVA!K21</f>
        <v>29.656</v>
      </c>
      <c r="L60" s="506"/>
      <c r="M60" s="506"/>
      <c r="N60" s="510">
        <f t="shared" si="17"/>
        <v>122.536</v>
      </c>
      <c r="O60" s="517"/>
      <c r="P60" s="497"/>
      <c r="Q60" s="222"/>
      <c r="R60" s="222"/>
      <c r="S60" s="222"/>
      <c r="T60" s="222"/>
      <c r="U60" s="222"/>
      <c r="V60" s="222"/>
      <c r="W60" s="222"/>
      <c r="X60" s="222"/>
      <c r="Y60" s="222"/>
      <c r="Z60" s="222"/>
    </row>
    <row r="61" ht="13.5" customHeight="1">
      <c r="A61" s="295" t="str">
        <f t="shared" si="16"/>
        <v>Paiement Impôt Sociétés</v>
      </c>
      <c r="B61" s="519"/>
      <c r="C61" s="521"/>
      <c r="D61" s="519"/>
      <c r="E61" s="519">
        <f>N61/3</f>
        <v>2.356182333</v>
      </c>
      <c r="F61" s="519"/>
      <c r="G61" s="519"/>
      <c r="H61" s="519"/>
      <c r="I61" s="519">
        <f>N61/3</f>
        <v>2.356182333</v>
      </c>
      <c r="J61" s="519"/>
      <c r="K61" s="519"/>
      <c r="L61" s="519"/>
      <c r="M61" s="522">
        <f>N61/3</f>
        <v>2.356182333</v>
      </c>
      <c r="N61" s="523">
        <f>CptResu3ans!B62</f>
        <v>7.068547</v>
      </c>
      <c r="O61" s="517"/>
      <c r="P61" s="497"/>
      <c r="Q61" s="222"/>
      <c r="R61" s="222"/>
      <c r="S61" s="222"/>
      <c r="T61" s="222"/>
      <c r="U61" s="222"/>
      <c r="V61" s="222"/>
      <c r="W61" s="222"/>
      <c r="X61" s="222"/>
      <c r="Y61" s="222"/>
      <c r="Z61" s="222"/>
    </row>
    <row r="62" ht="13.5" customHeight="1">
      <c r="A62" s="524" t="s">
        <v>168</v>
      </c>
      <c r="B62" s="525">
        <f t="shared" ref="B62:M62" si="18">SUM(B55:B61)</f>
        <v>143.82</v>
      </c>
      <c r="C62" s="525">
        <f t="shared" si="18"/>
        <v>91.54</v>
      </c>
      <c r="D62" s="525">
        <f t="shared" si="18"/>
        <v>83.308</v>
      </c>
      <c r="E62" s="525">
        <f t="shared" si="18"/>
        <v>165.0311823</v>
      </c>
      <c r="F62" s="525">
        <f t="shared" si="18"/>
        <v>100.287</v>
      </c>
      <c r="G62" s="525">
        <f t="shared" si="18"/>
        <v>92.09533333</v>
      </c>
      <c r="H62" s="525">
        <f t="shared" si="18"/>
        <v>187.1393333</v>
      </c>
      <c r="I62" s="525">
        <f t="shared" si="18"/>
        <v>112.8515157</v>
      </c>
      <c r="J62" s="525">
        <f t="shared" si="18"/>
        <v>104.9273333</v>
      </c>
      <c r="K62" s="525">
        <f t="shared" si="18"/>
        <v>188.5306667</v>
      </c>
      <c r="L62" s="525">
        <f t="shared" si="18"/>
        <v>105.0786667</v>
      </c>
      <c r="M62" s="525">
        <f t="shared" si="18"/>
        <v>103.834849</v>
      </c>
      <c r="N62" s="527">
        <f t="shared" ref="N62:N63" si="20">SUM(B62:M62)</f>
        <v>1478.44388</v>
      </c>
      <c r="O62" s="517"/>
      <c r="P62" s="497"/>
      <c r="Q62" s="222"/>
      <c r="R62" s="222"/>
      <c r="S62" s="222"/>
      <c r="T62" s="222"/>
      <c r="U62" s="222"/>
      <c r="V62" s="222"/>
      <c r="W62" s="222"/>
      <c r="X62" s="222"/>
      <c r="Y62" s="222"/>
      <c r="Z62" s="222"/>
    </row>
    <row r="63" ht="14.25" customHeight="1">
      <c r="A63" s="529" t="s">
        <v>128</v>
      </c>
      <c r="B63" s="530">
        <f t="shared" ref="B63:M63" si="19">B53-B62</f>
        <v>-35.82</v>
      </c>
      <c r="C63" s="530">
        <f t="shared" si="19"/>
        <v>16.46</v>
      </c>
      <c r="D63" s="530">
        <f t="shared" si="19"/>
        <v>24.692</v>
      </c>
      <c r="E63" s="530">
        <f t="shared" si="19"/>
        <v>-71.43118233</v>
      </c>
      <c r="F63" s="530">
        <f t="shared" si="19"/>
        <v>24.513</v>
      </c>
      <c r="G63" s="530">
        <f t="shared" si="19"/>
        <v>48.30466667</v>
      </c>
      <c r="H63" s="530">
        <f t="shared" si="19"/>
        <v>-46.73933333</v>
      </c>
      <c r="I63" s="530">
        <f t="shared" si="19"/>
        <v>27.54848433</v>
      </c>
      <c r="J63" s="530">
        <f t="shared" si="19"/>
        <v>35.47266667</v>
      </c>
      <c r="K63" s="530">
        <f t="shared" si="19"/>
        <v>-63.73066667</v>
      </c>
      <c r="L63" s="530">
        <f t="shared" si="19"/>
        <v>-11.47866667</v>
      </c>
      <c r="M63" s="530">
        <f t="shared" si="19"/>
        <v>36.565151</v>
      </c>
      <c r="N63" s="533">
        <f t="shared" si="20"/>
        <v>-15.64388033</v>
      </c>
      <c r="O63" s="513"/>
      <c r="P63" s="497"/>
      <c r="Q63" s="222"/>
      <c r="R63" s="222"/>
      <c r="S63" s="222"/>
      <c r="T63" s="222"/>
      <c r="U63" s="222"/>
      <c r="V63" s="222"/>
      <c r="W63" s="222"/>
      <c r="X63" s="222"/>
      <c r="Y63" s="222"/>
      <c r="Z63" s="222"/>
    </row>
    <row r="64" ht="12.75" customHeight="1">
      <c r="A64" s="535" t="s">
        <v>170</v>
      </c>
      <c r="B64" s="499"/>
      <c r="C64" s="499"/>
      <c r="D64" s="499"/>
      <c r="E64" s="499"/>
      <c r="F64" s="499"/>
      <c r="G64" s="499"/>
      <c r="H64" s="499"/>
      <c r="I64" s="499"/>
      <c r="J64" s="499"/>
      <c r="K64" s="499"/>
      <c r="L64" s="499"/>
      <c r="M64" s="499"/>
      <c r="N64" s="499"/>
      <c r="O64" s="513"/>
      <c r="P64" s="497"/>
      <c r="Q64" s="222"/>
      <c r="R64" s="222"/>
      <c r="S64" s="222"/>
      <c r="T64" s="222"/>
      <c r="U64" s="222"/>
      <c r="V64" s="222"/>
      <c r="W64" s="222"/>
      <c r="X64" s="222"/>
      <c r="Y64" s="222"/>
      <c r="Z64" s="222"/>
    </row>
    <row r="65" ht="13.5" customHeight="1">
      <c r="A65" s="318" t="s">
        <v>115</v>
      </c>
      <c r="B65" s="499"/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694" t="s">
        <v>116</v>
      </c>
      <c r="O65" s="513"/>
      <c r="P65" s="497"/>
      <c r="Q65" s="222"/>
      <c r="R65" s="222"/>
      <c r="S65" s="222"/>
      <c r="T65" s="222"/>
      <c r="U65" s="222"/>
      <c r="V65" s="222"/>
      <c r="W65" s="222"/>
      <c r="X65" s="222"/>
      <c r="Y65" s="222"/>
      <c r="Z65" s="222"/>
    </row>
    <row r="66" ht="12.75" customHeight="1">
      <c r="A66" s="271" t="str">
        <f t="shared" ref="A66:A71" si="21">+A22</f>
        <v>Apport Associés</v>
      </c>
      <c r="B66" s="696" t="str">
        <f>'Plan Financement'!C34</f>
        <v/>
      </c>
      <c r="C66" s="542"/>
      <c r="D66" s="544"/>
      <c r="E66" s="544"/>
      <c r="F66" s="544"/>
      <c r="G66" s="544"/>
      <c r="H66" s="544"/>
      <c r="I66" s="544"/>
      <c r="J66" s="544"/>
      <c r="K66" s="544"/>
      <c r="L66" s="544"/>
      <c r="M66" s="546"/>
      <c r="N66" s="504">
        <f t="shared" ref="N66:N71" si="22">SUM(B66:M66)</f>
        <v>0</v>
      </c>
      <c r="O66" s="513"/>
      <c r="P66" s="497"/>
      <c r="Q66" s="222"/>
      <c r="R66" s="222"/>
      <c r="S66" s="222"/>
      <c r="T66" s="222"/>
      <c r="U66" s="222"/>
      <c r="V66" s="222"/>
      <c r="W66" s="222"/>
      <c r="X66" s="222"/>
      <c r="Y66" s="222"/>
      <c r="Z66" s="222"/>
    </row>
    <row r="67" ht="12.75" customHeight="1">
      <c r="A67" s="295" t="str">
        <f t="shared" si="21"/>
        <v>Apport Tiers investisseurs</v>
      </c>
      <c r="B67" s="698" t="str">
        <f>'Plan Financement'!C35</f>
        <v/>
      </c>
      <c r="C67" s="549"/>
      <c r="D67" s="551"/>
      <c r="E67" s="551"/>
      <c r="F67" s="551"/>
      <c r="G67" s="551"/>
      <c r="H67" s="551"/>
      <c r="I67" s="551"/>
      <c r="J67" s="551"/>
      <c r="K67" s="551"/>
      <c r="L67" s="551"/>
      <c r="M67" s="552"/>
      <c r="N67" s="504">
        <f t="shared" si="22"/>
        <v>0</v>
      </c>
      <c r="O67" s="513"/>
      <c r="P67" s="497"/>
      <c r="Q67" s="222"/>
      <c r="R67" s="222"/>
      <c r="S67" s="222"/>
      <c r="T67" s="222"/>
      <c r="U67" s="222"/>
      <c r="V67" s="222"/>
      <c r="W67" s="222"/>
      <c r="X67" s="222"/>
      <c r="Y67" s="222"/>
      <c r="Z67" s="222"/>
    </row>
    <row r="68" ht="12.75" customHeight="1">
      <c r="A68" s="295" t="str">
        <f t="shared" si="21"/>
        <v>Compte Courant Associés </v>
      </c>
      <c r="B68" s="698" t="str">
        <f>'Plan Financement'!C37</f>
        <v/>
      </c>
      <c r="C68" s="549"/>
      <c r="D68" s="551"/>
      <c r="E68" s="551"/>
      <c r="F68" s="551"/>
      <c r="G68" s="551"/>
      <c r="H68" s="551"/>
      <c r="I68" s="551"/>
      <c r="J68" s="551"/>
      <c r="K68" s="551"/>
      <c r="L68" s="551"/>
      <c r="M68" s="552"/>
      <c r="N68" s="504">
        <f t="shared" si="22"/>
        <v>0</v>
      </c>
      <c r="O68" s="513"/>
      <c r="P68" s="497"/>
      <c r="Q68" s="222"/>
      <c r="R68" s="222"/>
      <c r="S68" s="222"/>
      <c r="T68" s="222"/>
      <c r="U68" s="222"/>
      <c r="V68" s="222"/>
      <c r="W68" s="222"/>
      <c r="X68" s="222"/>
      <c r="Y68" s="222"/>
      <c r="Z68" s="222"/>
    </row>
    <row r="69" ht="12.75" customHeight="1">
      <c r="A69" s="295" t="str">
        <f t="shared" si="21"/>
        <v>Prêts d'honneur PIE, Paris Entreprendre..)</v>
      </c>
      <c r="B69" s="698" t="str">
        <f>'Plan Financement'!C38</f>
        <v/>
      </c>
      <c r="C69" s="549"/>
      <c r="D69" s="551"/>
      <c r="E69" s="551"/>
      <c r="F69" s="551"/>
      <c r="G69" s="551"/>
      <c r="H69" s="551"/>
      <c r="I69" s="551"/>
      <c r="J69" s="551"/>
      <c r="K69" s="551"/>
      <c r="L69" s="551"/>
      <c r="M69" s="552"/>
      <c r="N69" s="504">
        <f t="shared" si="22"/>
        <v>0</v>
      </c>
      <c r="O69" s="513"/>
      <c r="P69" s="497"/>
      <c r="Q69" s="222"/>
      <c r="R69" s="222"/>
      <c r="S69" s="222"/>
      <c r="T69" s="222"/>
      <c r="U69" s="222"/>
      <c r="V69" s="222"/>
      <c r="W69" s="222"/>
      <c r="X69" s="222"/>
      <c r="Y69" s="222"/>
      <c r="Z69" s="222"/>
    </row>
    <row r="70" ht="12.75" customHeight="1">
      <c r="A70" s="295" t="str">
        <f t="shared" si="21"/>
        <v>Prêt ANVAR</v>
      </c>
      <c r="B70" s="698">
        <f>'Plan Financement'!C39</f>
        <v>50</v>
      </c>
      <c r="C70" s="549"/>
      <c r="D70" s="551"/>
      <c r="E70" s="551"/>
      <c r="F70" s="551"/>
      <c r="G70" s="551"/>
      <c r="H70" s="551"/>
      <c r="I70" s="551"/>
      <c r="J70" s="551"/>
      <c r="K70" s="551"/>
      <c r="L70" s="551"/>
      <c r="M70" s="552"/>
      <c r="N70" s="504">
        <f t="shared" si="22"/>
        <v>50</v>
      </c>
      <c r="O70" s="513"/>
      <c r="P70" s="497"/>
      <c r="Q70" s="222"/>
      <c r="R70" s="222"/>
      <c r="S70" s="222"/>
      <c r="T70" s="222"/>
      <c r="U70" s="222"/>
      <c r="V70" s="222"/>
      <c r="W70" s="222"/>
      <c r="X70" s="222"/>
      <c r="Y70" s="222"/>
      <c r="Z70" s="222"/>
    </row>
    <row r="71" ht="13.5" customHeight="1">
      <c r="A71" s="312" t="str">
        <f t="shared" si="21"/>
        <v>Autres Prêts bancaires </v>
      </c>
      <c r="B71" s="704">
        <f>'Plan Financement'!C40</f>
        <v>50</v>
      </c>
      <c r="C71" s="557"/>
      <c r="D71" s="558"/>
      <c r="E71" s="558"/>
      <c r="F71" s="558"/>
      <c r="G71" s="558"/>
      <c r="H71" s="558"/>
      <c r="I71" s="558"/>
      <c r="J71" s="558"/>
      <c r="K71" s="558"/>
      <c r="L71" s="558"/>
      <c r="M71" s="561"/>
      <c r="N71" s="562">
        <f t="shared" si="22"/>
        <v>50</v>
      </c>
      <c r="O71" s="513"/>
      <c r="P71" s="497"/>
      <c r="Q71" s="222"/>
      <c r="R71" s="222"/>
      <c r="S71" s="222"/>
      <c r="T71" s="222"/>
      <c r="U71" s="222"/>
      <c r="V71" s="222"/>
      <c r="W71" s="222"/>
      <c r="X71" s="222"/>
      <c r="Y71" s="222"/>
      <c r="Z71" s="222"/>
    </row>
    <row r="72" ht="13.5" customHeight="1">
      <c r="A72" s="318" t="s">
        <v>131</v>
      </c>
      <c r="B72" s="484"/>
      <c r="C72" s="706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564"/>
      <c r="O72" s="513"/>
      <c r="P72" s="497"/>
      <c r="Q72" s="222"/>
      <c r="R72" s="222"/>
      <c r="S72" s="222"/>
      <c r="T72" s="222"/>
      <c r="U72" s="222"/>
      <c r="V72" s="222"/>
      <c r="W72" s="222"/>
      <c r="X72" s="222"/>
      <c r="Y72" s="222"/>
      <c r="Z72" s="222"/>
    </row>
    <row r="73" ht="12.75" customHeight="1">
      <c r="A73" s="271" t="str">
        <f t="shared" ref="A73:A82" si="23">+A29</f>
        <v>Frais de Constitution </v>
      </c>
      <c r="B73" s="542"/>
      <c r="C73" s="710">
        <f>'Plan Financement'!C6+'Plan Financement'!I6</f>
        <v>0</v>
      </c>
      <c r="D73" s="544"/>
      <c r="E73" s="542"/>
      <c r="F73" s="544"/>
      <c r="G73" s="544"/>
      <c r="H73" s="544"/>
      <c r="I73" s="544"/>
      <c r="J73" s="544"/>
      <c r="K73" s="544"/>
      <c r="L73" s="544"/>
      <c r="M73" s="546"/>
      <c r="N73" s="500"/>
      <c r="O73" s="513"/>
      <c r="P73" s="497"/>
      <c r="Q73" s="222"/>
      <c r="R73" s="222"/>
      <c r="S73" s="222"/>
      <c r="T73" s="222"/>
      <c r="U73" s="222"/>
      <c r="V73" s="222"/>
      <c r="W73" s="222"/>
      <c r="X73" s="222"/>
      <c r="Y73" s="222"/>
      <c r="Z73" s="222"/>
    </row>
    <row r="74" ht="12.75" customHeight="1">
      <c r="A74" s="295" t="str">
        <f t="shared" si="23"/>
        <v>informatique et Logiciels</v>
      </c>
      <c r="B74" s="568"/>
      <c r="C74" s="502">
        <f>'Plan Financement'!C7+'Plan Financement'!I7</f>
        <v>59.8</v>
      </c>
      <c r="D74" s="501"/>
      <c r="E74" s="568"/>
      <c r="F74" s="501"/>
      <c r="G74" s="501"/>
      <c r="H74" s="501"/>
      <c r="I74" s="501"/>
      <c r="J74" s="501"/>
      <c r="K74" s="501"/>
      <c r="L74" s="501"/>
      <c r="M74" s="714"/>
      <c r="N74" s="505">
        <f t="shared" ref="N74:N82" si="24">SUM(B74:M74)</f>
        <v>59.8</v>
      </c>
      <c r="O74" s="513"/>
      <c r="P74" s="497"/>
      <c r="Q74" s="222"/>
      <c r="R74" s="222"/>
      <c r="S74" s="222"/>
      <c r="T74" s="222"/>
      <c r="U74" s="222"/>
      <c r="V74" s="222"/>
      <c r="W74" s="222"/>
      <c r="X74" s="222"/>
      <c r="Y74" s="222"/>
      <c r="Z74" s="222"/>
    </row>
    <row r="75" ht="12.75" customHeight="1">
      <c r="A75" s="295" t="str">
        <f t="shared" si="23"/>
        <v>Reprise de bail</v>
      </c>
      <c r="B75" s="568"/>
      <c r="C75" s="502">
        <f>'Plan Financement'!C8+'Plan Financement'!I8</f>
        <v>0</v>
      </c>
      <c r="D75" s="501"/>
      <c r="E75" s="568"/>
      <c r="F75" s="501"/>
      <c r="G75" s="501"/>
      <c r="H75" s="501"/>
      <c r="I75" s="501"/>
      <c r="J75" s="501"/>
      <c r="K75" s="501"/>
      <c r="L75" s="501"/>
      <c r="M75" s="714"/>
      <c r="N75" s="505">
        <f t="shared" si="24"/>
        <v>0</v>
      </c>
      <c r="O75" s="513"/>
      <c r="P75" s="497"/>
      <c r="Q75" s="222"/>
      <c r="R75" s="222"/>
      <c r="S75" s="222"/>
      <c r="T75" s="222"/>
      <c r="U75" s="222"/>
      <c r="V75" s="222"/>
      <c r="W75" s="222"/>
      <c r="X75" s="222"/>
      <c r="Y75" s="222"/>
      <c r="Z75" s="222"/>
    </row>
    <row r="76" ht="12.75" customHeight="1">
      <c r="A76" s="295" t="str">
        <f t="shared" si="23"/>
        <v>Aménagement locaux </v>
      </c>
      <c r="B76" s="568"/>
      <c r="C76" s="502">
        <f>'Plan Financement'!C9+'Plan Financement'!I9</f>
        <v>0</v>
      </c>
      <c r="D76" s="501"/>
      <c r="E76" s="568"/>
      <c r="F76" s="501"/>
      <c r="G76" s="501"/>
      <c r="H76" s="501"/>
      <c r="I76" s="501"/>
      <c r="J76" s="501"/>
      <c r="K76" s="501"/>
      <c r="L76" s="501"/>
      <c r="M76" s="714"/>
      <c r="N76" s="505">
        <f t="shared" si="24"/>
        <v>0</v>
      </c>
      <c r="O76" s="513"/>
      <c r="P76" s="497"/>
      <c r="Q76" s="222"/>
      <c r="R76" s="222"/>
      <c r="S76" s="222"/>
      <c r="T76" s="222"/>
      <c r="U76" s="222"/>
      <c r="V76" s="222"/>
      <c r="W76" s="222"/>
      <c r="X76" s="222"/>
      <c r="Y76" s="222"/>
      <c r="Z76" s="222"/>
    </row>
    <row r="77" ht="12.75" customHeight="1">
      <c r="A77" s="295" t="str">
        <f t="shared" si="23"/>
        <v>Equipement  de Production</v>
      </c>
      <c r="B77" s="568"/>
      <c r="C77" s="502">
        <f>'Plan Financement'!C10+'Plan Financement'!I10</f>
        <v>0</v>
      </c>
      <c r="D77" s="501"/>
      <c r="E77" s="568"/>
      <c r="F77" s="501"/>
      <c r="G77" s="501"/>
      <c r="H77" s="501"/>
      <c r="I77" s="501"/>
      <c r="J77" s="501"/>
      <c r="K77" s="501"/>
      <c r="L77" s="501"/>
      <c r="M77" s="714"/>
      <c r="N77" s="510">
        <f t="shared" si="24"/>
        <v>0</v>
      </c>
      <c r="O77" s="513"/>
      <c r="P77" s="497"/>
      <c r="Q77" s="222"/>
      <c r="R77" s="222"/>
      <c r="S77" s="222"/>
      <c r="T77" s="222"/>
      <c r="U77" s="222"/>
      <c r="V77" s="222"/>
      <c r="W77" s="222"/>
      <c r="X77" s="222"/>
      <c r="Y77" s="222"/>
      <c r="Z77" s="222"/>
    </row>
    <row r="78" ht="12.75" customHeight="1">
      <c r="A78" s="295" t="str">
        <f t="shared" si="23"/>
        <v>Autres équipements</v>
      </c>
      <c r="B78" s="568"/>
      <c r="C78" s="502">
        <f>'Plan Financement'!C11+'Plan Financement'!I11</f>
        <v>0</v>
      </c>
      <c r="D78" s="506"/>
      <c r="E78" s="508"/>
      <c r="F78" s="506"/>
      <c r="G78" s="506"/>
      <c r="H78" s="506"/>
      <c r="I78" s="506"/>
      <c r="J78" s="506"/>
      <c r="K78" s="506"/>
      <c r="L78" s="506"/>
      <c r="M78" s="509"/>
      <c r="N78" s="510">
        <f t="shared" si="24"/>
        <v>0</v>
      </c>
      <c r="O78" s="513"/>
      <c r="P78" s="497"/>
      <c r="Q78" s="222"/>
      <c r="R78" s="222"/>
      <c r="S78" s="222"/>
      <c r="T78" s="222"/>
      <c r="U78" s="222"/>
      <c r="V78" s="222"/>
      <c r="W78" s="222"/>
      <c r="X78" s="222"/>
      <c r="Y78" s="222"/>
      <c r="Z78" s="222"/>
    </row>
    <row r="79" ht="12.75" customHeight="1">
      <c r="A79" s="295" t="str">
        <f t="shared" si="23"/>
        <v>Divers 1</v>
      </c>
      <c r="B79" s="568"/>
      <c r="C79" s="502">
        <f>'Plan Financement'!C12+'Plan Financement'!I12</f>
        <v>0</v>
      </c>
      <c r="D79" s="506"/>
      <c r="E79" s="508"/>
      <c r="F79" s="506"/>
      <c r="G79" s="506"/>
      <c r="H79" s="506"/>
      <c r="I79" s="506"/>
      <c r="J79" s="506"/>
      <c r="K79" s="506"/>
      <c r="L79" s="506"/>
      <c r="M79" s="509"/>
      <c r="N79" s="510">
        <f t="shared" si="24"/>
        <v>0</v>
      </c>
      <c r="O79" s="513"/>
      <c r="P79" s="497"/>
      <c r="Q79" s="222"/>
      <c r="R79" s="222"/>
      <c r="S79" s="222"/>
      <c r="T79" s="222"/>
      <c r="U79" s="222"/>
      <c r="V79" s="222"/>
      <c r="W79" s="222"/>
      <c r="X79" s="222"/>
      <c r="Y79" s="222"/>
      <c r="Z79" s="222"/>
    </row>
    <row r="80" ht="12.75" customHeight="1">
      <c r="A80" s="295" t="str">
        <f t="shared" si="23"/>
        <v>Divers 2</v>
      </c>
      <c r="B80" s="568"/>
      <c r="C80" s="502">
        <f>'Plan Financement'!C13+'Plan Financement'!I13</f>
        <v>0</v>
      </c>
      <c r="D80" s="506"/>
      <c r="E80" s="508"/>
      <c r="F80" s="506"/>
      <c r="G80" s="506"/>
      <c r="H80" s="506"/>
      <c r="I80" s="506"/>
      <c r="J80" s="506"/>
      <c r="K80" s="506"/>
      <c r="L80" s="506"/>
      <c r="M80" s="509"/>
      <c r="N80" s="510">
        <f t="shared" si="24"/>
        <v>0</v>
      </c>
      <c r="O80" s="513"/>
      <c r="P80" s="497"/>
      <c r="Q80" s="222"/>
      <c r="R80" s="222"/>
      <c r="S80" s="222"/>
      <c r="T80" s="222"/>
      <c r="U80" s="222"/>
      <c r="V80" s="222"/>
      <c r="W80" s="222"/>
      <c r="X80" s="222"/>
      <c r="Y80" s="222"/>
      <c r="Z80" s="222"/>
    </row>
    <row r="81" ht="12.75" customHeight="1">
      <c r="A81" s="295" t="str">
        <f t="shared" si="23"/>
        <v>Divers3</v>
      </c>
      <c r="B81" s="568"/>
      <c r="C81" s="502">
        <f>'Plan Financement'!C14+'Plan Financement'!I14</f>
        <v>0</v>
      </c>
      <c r="D81" s="506"/>
      <c r="E81" s="508"/>
      <c r="F81" s="506"/>
      <c r="G81" s="506"/>
      <c r="H81" s="506"/>
      <c r="I81" s="506"/>
      <c r="J81" s="506"/>
      <c r="K81" s="506"/>
      <c r="L81" s="506"/>
      <c r="M81" s="509"/>
      <c r="N81" s="510">
        <f t="shared" si="24"/>
        <v>0</v>
      </c>
      <c r="O81" s="513"/>
      <c r="P81" s="497"/>
      <c r="Q81" s="222"/>
      <c r="R81" s="222"/>
      <c r="S81" s="222"/>
      <c r="T81" s="222"/>
      <c r="U81" s="222"/>
      <c r="V81" s="222"/>
      <c r="W81" s="222"/>
      <c r="X81" s="222"/>
      <c r="Y81" s="222"/>
      <c r="Z81" s="222"/>
    </row>
    <row r="82" ht="13.5" customHeight="1">
      <c r="A82" s="312" t="str">
        <f t="shared" si="23"/>
        <v>Caution loyer</v>
      </c>
      <c r="B82" s="568"/>
      <c r="C82" s="502">
        <f>'Plan Financement'!C15+'Plan Financement'!I15</f>
        <v>0</v>
      </c>
      <c r="D82" s="506"/>
      <c r="E82" s="508"/>
      <c r="F82" s="506"/>
      <c r="G82" s="506"/>
      <c r="H82" s="506"/>
      <c r="I82" s="506"/>
      <c r="J82" s="506"/>
      <c r="K82" s="506"/>
      <c r="L82" s="506"/>
      <c r="M82" s="509"/>
      <c r="N82" s="505">
        <f t="shared" si="24"/>
        <v>0</v>
      </c>
      <c r="O82" s="513"/>
      <c r="P82" s="497"/>
      <c r="Q82" s="222"/>
      <c r="R82" s="222"/>
      <c r="S82" s="222"/>
      <c r="T82" s="222"/>
      <c r="U82" s="222"/>
      <c r="V82" s="222"/>
      <c r="W82" s="222"/>
      <c r="X82" s="222"/>
      <c r="Y82" s="222"/>
      <c r="Z82" s="222"/>
    </row>
    <row r="83" ht="13.5" customHeight="1">
      <c r="A83" s="538" t="s">
        <v>184</v>
      </c>
      <c r="B83" s="729"/>
      <c r="C83" s="729"/>
      <c r="D83" s="729"/>
      <c r="E83" s="729"/>
      <c r="F83" s="729"/>
      <c r="G83" s="729"/>
      <c r="H83" s="729"/>
      <c r="I83" s="729"/>
      <c r="J83" s="729"/>
      <c r="K83" s="729"/>
      <c r="L83" s="729"/>
      <c r="M83" s="731"/>
      <c r="N83" s="586"/>
      <c r="O83" s="513"/>
      <c r="P83" s="497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ht="12.75" customHeight="1">
      <c r="A84" s="587" t="str">
        <f t="shared" ref="A84:A87" si="25">+A40</f>
        <v>Compte Courant Associés </v>
      </c>
      <c r="B84" s="698">
        <v>50.0</v>
      </c>
      <c r="C84" s="549"/>
      <c r="D84" s="549"/>
      <c r="E84" s="549"/>
      <c r="F84" s="549"/>
      <c r="G84" s="549"/>
      <c r="H84" s="549"/>
      <c r="I84" s="549"/>
      <c r="J84" s="549"/>
      <c r="K84" s="549"/>
      <c r="L84" s="549"/>
      <c r="M84" s="733"/>
      <c r="N84" s="486">
        <f t="shared" ref="N84:N88" si="27">SUM(B84:M84)</f>
        <v>50</v>
      </c>
      <c r="O84" s="513"/>
      <c r="P84" s="497"/>
      <c r="Q84" s="222"/>
      <c r="R84" s="222"/>
      <c r="S84" s="222"/>
      <c r="T84" s="222"/>
      <c r="U84" s="222"/>
      <c r="V84" s="222"/>
      <c r="W84" s="222"/>
      <c r="X84" s="222"/>
      <c r="Y84" s="222"/>
      <c r="Z84" s="222"/>
    </row>
    <row r="85" ht="12.75" customHeight="1">
      <c r="A85" s="587" t="str">
        <f t="shared" si="25"/>
        <v>Prêts d'honneur PIE, Paris Entreprendre..)</v>
      </c>
      <c r="B85" s="570">
        <f>'Plan Financement'!J38</f>
        <v>1.19047619</v>
      </c>
      <c r="C85" s="568">
        <f t="shared" ref="C85:M85" si="26">B85</f>
        <v>1.19047619</v>
      </c>
      <c r="D85" s="568">
        <f t="shared" si="26"/>
        <v>1.19047619</v>
      </c>
      <c r="E85" s="568">
        <f t="shared" si="26"/>
        <v>1.19047619</v>
      </c>
      <c r="F85" s="568">
        <f t="shared" si="26"/>
        <v>1.19047619</v>
      </c>
      <c r="G85" s="568">
        <f t="shared" si="26"/>
        <v>1.19047619</v>
      </c>
      <c r="H85" s="568">
        <f t="shared" si="26"/>
        <v>1.19047619</v>
      </c>
      <c r="I85" s="568">
        <f t="shared" si="26"/>
        <v>1.19047619</v>
      </c>
      <c r="J85" s="568">
        <f t="shared" si="26"/>
        <v>1.19047619</v>
      </c>
      <c r="K85" s="568">
        <f t="shared" si="26"/>
        <v>1.19047619</v>
      </c>
      <c r="L85" s="568">
        <f t="shared" si="26"/>
        <v>1.19047619</v>
      </c>
      <c r="M85" s="591">
        <f t="shared" si="26"/>
        <v>1.19047619</v>
      </c>
      <c r="N85" s="505">
        <f t="shared" si="27"/>
        <v>14.28571429</v>
      </c>
      <c r="O85" s="513"/>
      <c r="P85" s="497"/>
      <c r="Q85" s="222"/>
      <c r="R85" s="222"/>
      <c r="S85" s="222"/>
      <c r="T85" s="222"/>
      <c r="U85" s="222"/>
      <c r="V85" s="222"/>
      <c r="W85" s="222"/>
      <c r="X85" s="222"/>
      <c r="Y85" s="222"/>
      <c r="Z85" s="222"/>
    </row>
    <row r="86" ht="12.75" customHeight="1">
      <c r="A86" s="587" t="str">
        <f t="shared" si="25"/>
        <v>Prêt ANVAR</v>
      </c>
      <c r="B86" s="570">
        <f>'Plan Financement'!J39</f>
        <v>2.380952381</v>
      </c>
      <c r="C86" s="568">
        <f t="shared" ref="C86:M86" si="28">B86</f>
        <v>2.380952381</v>
      </c>
      <c r="D86" s="568">
        <f t="shared" si="28"/>
        <v>2.380952381</v>
      </c>
      <c r="E86" s="568">
        <f t="shared" si="28"/>
        <v>2.380952381</v>
      </c>
      <c r="F86" s="568">
        <f t="shared" si="28"/>
        <v>2.380952381</v>
      </c>
      <c r="G86" s="568">
        <f t="shared" si="28"/>
        <v>2.380952381</v>
      </c>
      <c r="H86" s="568">
        <f t="shared" si="28"/>
        <v>2.380952381</v>
      </c>
      <c r="I86" s="568">
        <f t="shared" si="28"/>
        <v>2.380952381</v>
      </c>
      <c r="J86" s="568">
        <f t="shared" si="28"/>
        <v>2.380952381</v>
      </c>
      <c r="K86" s="568">
        <f t="shared" si="28"/>
        <v>2.380952381</v>
      </c>
      <c r="L86" s="568">
        <f t="shared" si="28"/>
        <v>2.380952381</v>
      </c>
      <c r="M86" s="591">
        <f t="shared" si="28"/>
        <v>2.380952381</v>
      </c>
      <c r="N86" s="505">
        <f t="shared" si="27"/>
        <v>28.57142857</v>
      </c>
      <c r="O86" s="513"/>
      <c r="P86" s="497"/>
      <c r="Q86" s="222"/>
      <c r="R86" s="222"/>
      <c r="S86" s="222"/>
      <c r="T86" s="222"/>
      <c r="U86" s="222"/>
      <c r="V86" s="222"/>
      <c r="W86" s="222"/>
      <c r="X86" s="222"/>
      <c r="Y86" s="222"/>
      <c r="Z86" s="222"/>
    </row>
    <row r="87" ht="13.5" customHeight="1">
      <c r="A87" s="587" t="str">
        <f t="shared" si="25"/>
        <v>Autres Prêts bancaires </v>
      </c>
      <c r="B87" s="594">
        <f>'Plan Financement'!J40</f>
        <v>3.125</v>
      </c>
      <c r="C87" s="593">
        <f t="shared" ref="C87:M87" si="29">B87</f>
        <v>3.125</v>
      </c>
      <c r="D87" s="593">
        <f t="shared" si="29"/>
        <v>3.125</v>
      </c>
      <c r="E87" s="593">
        <f t="shared" si="29"/>
        <v>3.125</v>
      </c>
      <c r="F87" s="593">
        <f t="shared" si="29"/>
        <v>3.125</v>
      </c>
      <c r="G87" s="593">
        <f t="shared" si="29"/>
        <v>3.125</v>
      </c>
      <c r="H87" s="593">
        <f t="shared" si="29"/>
        <v>3.125</v>
      </c>
      <c r="I87" s="593">
        <f t="shared" si="29"/>
        <v>3.125</v>
      </c>
      <c r="J87" s="593">
        <f t="shared" si="29"/>
        <v>3.125</v>
      </c>
      <c r="K87" s="593">
        <f t="shared" si="29"/>
        <v>3.125</v>
      </c>
      <c r="L87" s="593">
        <f t="shared" si="29"/>
        <v>3.125</v>
      </c>
      <c r="M87" s="596">
        <f t="shared" si="29"/>
        <v>3.125</v>
      </c>
      <c r="N87" s="511">
        <f t="shared" si="27"/>
        <v>37.5</v>
      </c>
      <c r="O87" s="513"/>
      <c r="P87" s="497"/>
      <c r="Q87" s="222"/>
      <c r="R87" s="222"/>
      <c r="S87" s="222"/>
      <c r="T87" s="222"/>
      <c r="U87" s="222"/>
      <c r="V87" s="222"/>
      <c r="W87" s="222"/>
      <c r="X87" s="222"/>
      <c r="Y87" s="222"/>
      <c r="Z87" s="222"/>
    </row>
    <row r="88" ht="14.25" customHeight="1">
      <c r="A88" s="598" t="s">
        <v>136</v>
      </c>
      <c r="B88" s="744">
        <f t="shared" ref="B88:M88" si="30">SUM(B66:B71)-SUM(B73:B87)</f>
        <v>43.30357143</v>
      </c>
      <c r="C88" s="600">
        <f t="shared" si="30"/>
        <v>-66.49642857</v>
      </c>
      <c r="D88" s="600">
        <f t="shared" si="30"/>
        <v>-6.696428571</v>
      </c>
      <c r="E88" s="600">
        <f t="shared" si="30"/>
        <v>-6.696428571</v>
      </c>
      <c r="F88" s="600">
        <f t="shared" si="30"/>
        <v>-6.696428571</v>
      </c>
      <c r="G88" s="600">
        <f t="shared" si="30"/>
        <v>-6.696428571</v>
      </c>
      <c r="H88" s="600">
        <f t="shared" si="30"/>
        <v>-6.696428571</v>
      </c>
      <c r="I88" s="600">
        <f t="shared" si="30"/>
        <v>-6.696428571</v>
      </c>
      <c r="J88" s="600">
        <f t="shared" si="30"/>
        <v>-6.696428571</v>
      </c>
      <c r="K88" s="600">
        <f t="shared" si="30"/>
        <v>-6.696428571</v>
      </c>
      <c r="L88" s="600">
        <f t="shared" si="30"/>
        <v>-6.696428571</v>
      </c>
      <c r="M88" s="604">
        <f t="shared" si="30"/>
        <v>-6.696428571</v>
      </c>
      <c r="N88" s="607">
        <f t="shared" si="27"/>
        <v>-90.15714286</v>
      </c>
      <c r="O88" s="513"/>
      <c r="P88" s="497"/>
      <c r="Q88" s="222"/>
      <c r="R88" s="222"/>
      <c r="S88" s="222"/>
      <c r="T88" s="222"/>
      <c r="U88" s="222"/>
      <c r="V88" s="222"/>
      <c r="W88" s="222"/>
      <c r="X88" s="222"/>
      <c r="Y88" s="222"/>
      <c r="Z88" s="222"/>
    </row>
    <row r="89" ht="13.5" customHeight="1">
      <c r="A89" s="474" t="s">
        <v>138</v>
      </c>
      <c r="B89" s="476">
        <f t="shared" ref="B89:M89" si="31">+B50+B63+B88</f>
        <v>103.5295238</v>
      </c>
      <c r="C89" s="476">
        <f t="shared" si="31"/>
        <v>53.49309524</v>
      </c>
      <c r="D89" s="476">
        <f t="shared" si="31"/>
        <v>71.48866667</v>
      </c>
      <c r="E89" s="476">
        <f t="shared" si="31"/>
        <v>-6.638944238</v>
      </c>
      <c r="F89" s="476">
        <f t="shared" si="31"/>
        <v>11.17762719</v>
      </c>
      <c r="G89" s="476">
        <f t="shared" si="31"/>
        <v>52.78586529</v>
      </c>
      <c r="H89" s="476">
        <f t="shared" si="31"/>
        <v>-0.649896619</v>
      </c>
      <c r="I89" s="476">
        <f t="shared" si="31"/>
        <v>20.20215914</v>
      </c>
      <c r="J89" s="476">
        <f t="shared" si="31"/>
        <v>48.97839724</v>
      </c>
      <c r="K89" s="476">
        <f t="shared" si="31"/>
        <v>-21.448698</v>
      </c>
      <c r="L89" s="476">
        <f t="shared" si="31"/>
        <v>-39.62379324</v>
      </c>
      <c r="M89" s="614">
        <f t="shared" si="31"/>
        <v>-9.75507081</v>
      </c>
      <c r="N89" s="615"/>
      <c r="O89" s="513"/>
      <c r="P89" s="497"/>
      <c r="Q89" s="222"/>
      <c r="R89" s="222"/>
      <c r="S89" s="222"/>
      <c r="T89" s="222"/>
      <c r="U89" s="222"/>
      <c r="V89" s="222"/>
      <c r="W89" s="222"/>
      <c r="X89" s="222"/>
      <c r="Y89" s="222"/>
      <c r="Z89" s="222"/>
    </row>
    <row r="90" ht="18.0" customHeight="1">
      <c r="A90" s="619"/>
      <c r="B90" s="615"/>
      <c r="C90" s="615"/>
      <c r="D90" s="615"/>
      <c r="E90" s="615"/>
      <c r="F90" s="615"/>
      <c r="G90" s="615"/>
      <c r="H90" s="615"/>
      <c r="I90" s="615"/>
      <c r="J90" s="615"/>
      <c r="K90" s="615"/>
      <c r="L90" s="615"/>
      <c r="M90" s="615"/>
      <c r="N90" s="615"/>
      <c r="O90" s="513"/>
      <c r="P90" s="497"/>
      <c r="Q90" s="222"/>
      <c r="R90" s="222"/>
      <c r="S90" s="222"/>
      <c r="T90" s="222"/>
      <c r="U90" s="222"/>
      <c r="V90" s="222"/>
      <c r="W90" s="222"/>
      <c r="X90" s="222"/>
      <c r="Y90" s="222"/>
      <c r="Z90" s="222"/>
    </row>
    <row r="91" ht="18.0" customHeight="1">
      <c r="A91" s="619"/>
      <c r="B91" s="615"/>
      <c r="C91" s="615"/>
      <c r="D91" s="615"/>
      <c r="E91" s="749"/>
      <c r="F91" s="625" t="s">
        <v>110</v>
      </c>
      <c r="G91" s="615"/>
      <c r="H91" s="615"/>
      <c r="I91" s="615"/>
      <c r="J91" s="615"/>
      <c r="K91" s="615"/>
      <c r="L91" s="615"/>
      <c r="M91" s="615"/>
      <c r="N91" s="615"/>
      <c r="O91" s="513"/>
      <c r="P91" s="497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ht="18.0" customHeight="1">
      <c r="A92" s="229" t="s">
        <v>72</v>
      </c>
      <c r="B92" s="499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513"/>
      <c r="P92" s="497"/>
      <c r="Q92" s="222"/>
      <c r="R92" s="222"/>
      <c r="S92" s="222"/>
      <c r="T92" s="222"/>
      <c r="U92" s="222"/>
      <c r="V92" s="222"/>
      <c r="W92" s="222"/>
      <c r="X92" s="222"/>
      <c r="Y92" s="222"/>
      <c r="Z92" s="222"/>
    </row>
    <row r="93" ht="13.5" customHeight="1">
      <c r="A93" s="471" t="s">
        <v>75</v>
      </c>
      <c r="B93" s="240">
        <f>+'CptResu an3'!B3</f>
        <v>43831</v>
      </c>
      <c r="C93" s="240">
        <f>+'CptResu an3'!C3</f>
        <v>43862</v>
      </c>
      <c r="D93" s="240">
        <f>+'CptResu an3'!D3</f>
        <v>43891</v>
      </c>
      <c r="E93" s="240">
        <f>+'CptResu an3'!E3</f>
        <v>43922</v>
      </c>
      <c r="F93" s="240">
        <f>+'CptResu an3'!F3</f>
        <v>43952</v>
      </c>
      <c r="G93" s="240">
        <f>+'CptResu an3'!G3</f>
        <v>43983</v>
      </c>
      <c r="H93" s="240">
        <f>+'CptResu an3'!H3</f>
        <v>44013</v>
      </c>
      <c r="I93" s="240">
        <f>+'CptResu an3'!I3</f>
        <v>44044</v>
      </c>
      <c r="J93" s="240">
        <f>+'CptResu an3'!J3</f>
        <v>44075</v>
      </c>
      <c r="K93" s="240">
        <f>+'CptResu an3'!K3</f>
        <v>44105</v>
      </c>
      <c r="L93" s="240">
        <f>+'CptResu an3'!L3</f>
        <v>44136</v>
      </c>
      <c r="M93" s="240">
        <f>+'CptResu an3'!M3</f>
        <v>44166</v>
      </c>
      <c r="N93" s="633" t="s">
        <v>111</v>
      </c>
      <c r="O93" s="513"/>
      <c r="P93" s="497"/>
      <c r="Q93" s="222"/>
      <c r="R93" s="222"/>
      <c r="S93" s="222"/>
      <c r="T93" s="222"/>
      <c r="U93" s="222"/>
      <c r="V93" s="222"/>
      <c r="W93" s="222"/>
      <c r="X93" s="222"/>
      <c r="Y93" s="222"/>
      <c r="Z93" s="222"/>
    </row>
    <row r="94" ht="14.25" customHeight="1">
      <c r="A94" s="474" t="s">
        <v>112</v>
      </c>
      <c r="B94" s="475">
        <f>M89</f>
        <v>-9.75507081</v>
      </c>
      <c r="C94" s="476">
        <f t="shared" ref="C94:M94" si="32">B130</f>
        <v>-98.70749938</v>
      </c>
      <c r="D94" s="476">
        <f t="shared" si="32"/>
        <v>-133.415928</v>
      </c>
      <c r="E94" s="476">
        <f t="shared" si="32"/>
        <v>-115.5003565</v>
      </c>
      <c r="F94" s="476">
        <f t="shared" si="32"/>
        <v>-230.7931088</v>
      </c>
      <c r="G94" s="476">
        <f t="shared" si="32"/>
        <v>-202.4965374</v>
      </c>
      <c r="H94" s="476">
        <f t="shared" si="32"/>
        <v>-144.4082993</v>
      </c>
      <c r="I94" s="476">
        <f t="shared" si="32"/>
        <v>-226.6040612</v>
      </c>
      <c r="J94" s="476">
        <f t="shared" si="32"/>
        <v>-174.2371468</v>
      </c>
      <c r="K94" s="476">
        <f t="shared" si="32"/>
        <v>-114.9009087</v>
      </c>
      <c r="L94" s="476">
        <f t="shared" si="32"/>
        <v>-191.968004</v>
      </c>
      <c r="M94" s="478">
        <f t="shared" si="32"/>
        <v>-199.2630992</v>
      </c>
      <c r="N94" s="480">
        <f>B94+N107+N129-M130</f>
        <v>0</v>
      </c>
      <c r="O94" s="513"/>
      <c r="P94" s="497"/>
      <c r="Q94" s="222"/>
      <c r="R94" s="222"/>
      <c r="S94" s="222"/>
      <c r="T94" s="222"/>
      <c r="U94" s="222"/>
      <c r="V94" s="222"/>
      <c r="W94" s="222"/>
      <c r="X94" s="222"/>
      <c r="Y94" s="222"/>
      <c r="Z94" s="222"/>
    </row>
    <row r="95" ht="12.75" customHeight="1">
      <c r="A95" s="482" t="s">
        <v>149</v>
      </c>
      <c r="B95" s="483"/>
      <c r="C95" s="484"/>
      <c r="D95" s="483"/>
      <c r="E95" s="483"/>
      <c r="F95" s="483"/>
      <c r="G95" s="483"/>
      <c r="H95" s="483"/>
      <c r="I95" s="483"/>
      <c r="J95" s="483"/>
      <c r="K95" s="483"/>
      <c r="L95" s="483"/>
      <c r="M95" s="485"/>
      <c r="N95" s="486"/>
      <c r="O95" s="641" t="s">
        <v>114</v>
      </c>
      <c r="P95" s="497"/>
      <c r="Q95" s="222"/>
      <c r="R95" s="222"/>
      <c r="S95" s="222"/>
      <c r="T95" s="222"/>
      <c r="U95" s="222"/>
      <c r="V95" s="222"/>
      <c r="W95" s="222"/>
      <c r="X95" s="222"/>
      <c r="Y95" s="222"/>
      <c r="Z95" s="222"/>
    </row>
    <row r="96" ht="13.5" customHeight="1">
      <c r="A96" s="318" t="s">
        <v>115</v>
      </c>
      <c r="B96" s="483"/>
      <c r="C96" s="484"/>
      <c r="D96" s="484"/>
      <c r="E96" s="483"/>
      <c r="F96" s="483"/>
      <c r="G96" s="483"/>
      <c r="H96" s="483"/>
      <c r="I96" s="483"/>
      <c r="J96" s="483"/>
      <c r="K96" s="483"/>
      <c r="L96" s="483"/>
      <c r="M96" s="485"/>
      <c r="N96" s="488" t="s">
        <v>116</v>
      </c>
      <c r="O96" s="643" t="s">
        <v>117</v>
      </c>
      <c r="P96" s="497"/>
      <c r="Q96" s="222"/>
      <c r="R96" s="222"/>
      <c r="S96" s="222"/>
      <c r="T96" s="222"/>
      <c r="U96" s="222"/>
      <c r="V96" s="222"/>
      <c r="W96" s="222"/>
      <c r="X96" s="222"/>
      <c r="Y96" s="222"/>
      <c r="Z96" s="222"/>
    </row>
    <row r="97" ht="13.5" customHeight="1">
      <c r="A97" s="491" t="s">
        <v>118</v>
      </c>
      <c r="B97" s="764">
        <f>BFR!K32</f>
        <v>140.4</v>
      </c>
      <c r="C97" s="764">
        <f>BFR!L32</f>
        <v>140.4</v>
      </c>
      <c r="D97" s="764">
        <f>BFR!M32</f>
        <v>140.4</v>
      </c>
      <c r="E97" s="495">
        <f>BFR!B56</f>
        <v>129.6</v>
      </c>
      <c r="F97" s="495">
        <f>BFR!C56</f>
        <v>172.8</v>
      </c>
      <c r="G97" s="495">
        <f>BFR!D56</f>
        <v>194.4</v>
      </c>
      <c r="H97" s="495">
        <f>BFR!E56</f>
        <v>194.4</v>
      </c>
      <c r="I97" s="495">
        <f>BFR!F56</f>
        <v>194.4</v>
      </c>
      <c r="J97" s="495">
        <f>BFR!G56</f>
        <v>194.4</v>
      </c>
      <c r="K97" s="495">
        <f>BFR!H56</f>
        <v>172.8</v>
      </c>
      <c r="L97" s="495">
        <f>BFR!I56</f>
        <v>129.6</v>
      </c>
      <c r="M97" s="495">
        <f>BFR!J56</f>
        <v>194.4</v>
      </c>
      <c r="N97" s="496">
        <f>SUM(B97:M97)</f>
        <v>1998</v>
      </c>
      <c r="O97" s="650">
        <v>3.0</v>
      </c>
      <c r="P97" s="497"/>
      <c r="Q97" s="222"/>
      <c r="R97" s="222"/>
      <c r="S97" s="222"/>
      <c r="T97" s="222"/>
      <c r="U97" s="222"/>
      <c r="V97" s="222"/>
      <c r="W97" s="222"/>
      <c r="X97" s="222"/>
      <c r="Y97" s="222"/>
      <c r="Z97" s="222"/>
    </row>
    <row r="98" ht="12.75" customHeight="1">
      <c r="A98" s="498" t="s">
        <v>119</v>
      </c>
      <c r="B98" s="483"/>
      <c r="C98" s="499"/>
      <c r="D98" s="499"/>
      <c r="E98" s="499"/>
      <c r="F98" s="499"/>
      <c r="G98" s="499"/>
      <c r="H98" s="499"/>
      <c r="I98" s="499"/>
      <c r="J98" s="499"/>
      <c r="K98" s="499"/>
      <c r="L98" s="499"/>
      <c r="M98" s="499"/>
      <c r="N98" s="500"/>
      <c r="O98" s="650"/>
      <c r="P98" s="497"/>
      <c r="Q98" s="222"/>
      <c r="R98" s="222"/>
      <c r="S98" s="222"/>
      <c r="T98" s="222"/>
      <c r="U98" s="222"/>
      <c r="V98" s="222"/>
      <c r="W98" s="222"/>
      <c r="X98" s="222"/>
      <c r="Y98" s="222"/>
      <c r="Z98" s="222"/>
    </row>
    <row r="99" ht="12.75" customHeight="1">
      <c r="A99" s="295" t="str">
        <f t="shared" ref="A99:A105" si="33">A11</f>
        <v>Achats productions TTC</v>
      </c>
      <c r="B99" s="502">
        <f>BFR!L38+BFR!L39</f>
        <v>44.112</v>
      </c>
      <c r="C99" s="502">
        <f>BFR!M38+BFR!M39</f>
        <v>29.712</v>
      </c>
      <c r="D99" s="502">
        <f>BFR!B62+BFR!B63</f>
        <v>41.088</v>
      </c>
      <c r="E99" s="502">
        <f>BFR!C62+BFR!C63</f>
        <v>53.184</v>
      </c>
      <c r="F99" s="502">
        <f>BFR!D62+BFR!D63</f>
        <v>59.232</v>
      </c>
      <c r="G99" s="502">
        <f>BFR!E62+BFR!E63</f>
        <v>59.232</v>
      </c>
      <c r="H99" s="502">
        <f>BFR!F62+BFR!F63</f>
        <v>59.232</v>
      </c>
      <c r="I99" s="502">
        <f>BFR!G62+BFR!G63</f>
        <v>59.232</v>
      </c>
      <c r="J99" s="502">
        <f>BFR!H62+BFR!H63</f>
        <v>53.184</v>
      </c>
      <c r="K99" s="502">
        <f>BFR!I62+BFR!I63</f>
        <v>41.088</v>
      </c>
      <c r="L99" s="502">
        <f>BFR!J62+BFR!J63</f>
        <v>59.232</v>
      </c>
      <c r="M99" s="502">
        <f>BFR!K62+BFR!K63</f>
        <v>59.232</v>
      </c>
      <c r="N99" s="504">
        <f t="shared" ref="N99:N104" si="34">SUM(B99:M99)</f>
        <v>617.76</v>
      </c>
      <c r="O99" s="650">
        <v>0.0</v>
      </c>
      <c r="P99" s="497"/>
      <c r="Q99" s="222"/>
      <c r="R99" s="222"/>
      <c r="S99" s="222"/>
      <c r="T99" s="222"/>
      <c r="U99" s="222"/>
      <c r="V99" s="222"/>
      <c r="W99" s="222"/>
      <c r="X99" s="222"/>
      <c r="Y99" s="222"/>
      <c r="Z99" s="222"/>
    </row>
    <row r="100" ht="12.75" customHeight="1">
      <c r="A100" s="295" t="str">
        <f t="shared" si="33"/>
        <v>Charges Externes TTC</v>
      </c>
      <c r="B100" s="502">
        <f>BFR!M43</f>
        <v>13.2</v>
      </c>
      <c r="C100" s="502">
        <f>BFR!B67</f>
        <v>26.4</v>
      </c>
      <c r="D100" s="502">
        <f>BFR!C67</f>
        <v>19.2</v>
      </c>
      <c r="E100" s="502">
        <f>BFR!D67</f>
        <v>13.2</v>
      </c>
      <c r="F100" s="502">
        <f>BFR!E67</f>
        <v>25.2</v>
      </c>
      <c r="G100" s="502">
        <f>BFR!F67</f>
        <v>16.8</v>
      </c>
      <c r="H100" s="502">
        <f>BFR!G67</f>
        <v>13.2</v>
      </c>
      <c r="I100" s="502">
        <f>BFR!H67</f>
        <v>25.2</v>
      </c>
      <c r="J100" s="502">
        <f>BFR!I67</f>
        <v>21.6</v>
      </c>
      <c r="K100" s="502">
        <f>BFR!J67</f>
        <v>19.2</v>
      </c>
      <c r="L100" s="502">
        <f>BFR!K67</f>
        <v>16.8</v>
      </c>
      <c r="M100" s="502">
        <f>BFR!L67</f>
        <v>13.2</v>
      </c>
      <c r="N100" s="505">
        <f t="shared" si="34"/>
        <v>223.2</v>
      </c>
      <c r="O100" s="650">
        <v>0.0</v>
      </c>
      <c r="P100" s="497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</row>
    <row r="101" ht="12.75" customHeight="1">
      <c r="A101" s="295" t="str">
        <f t="shared" si="33"/>
        <v>Salaires</v>
      </c>
      <c r="B101" s="506">
        <f>BFR!B60+BFR!B68</f>
        <v>53</v>
      </c>
      <c r="C101" s="506">
        <f>BFR!C60+BFR!C68</f>
        <v>52.5</v>
      </c>
      <c r="D101" s="506">
        <f>BFR!D60+BFR!D68</f>
        <v>52.5</v>
      </c>
      <c r="E101" s="506">
        <f>BFR!E60+BFR!E68</f>
        <v>52.5</v>
      </c>
      <c r="F101" s="506">
        <f>BFR!F60+BFR!F68</f>
        <v>52.5</v>
      </c>
      <c r="G101" s="506">
        <f>BFR!G60+BFR!G68</f>
        <v>52.5</v>
      </c>
      <c r="H101" s="506">
        <f>BFR!H60+BFR!H68</f>
        <v>52.5</v>
      </c>
      <c r="I101" s="506">
        <f>BFR!I60+BFR!I68</f>
        <v>52.5</v>
      </c>
      <c r="J101" s="506">
        <f>BFR!J60+BFR!J68</f>
        <v>52.5</v>
      </c>
      <c r="K101" s="506">
        <f>BFR!K60+BFR!K68</f>
        <v>52.5</v>
      </c>
      <c r="L101" s="506">
        <f>BFR!L60+BFR!L68</f>
        <v>52.5</v>
      </c>
      <c r="M101" s="506">
        <f>BFR!M60+BFR!M68</f>
        <v>52.5</v>
      </c>
      <c r="N101" s="507">
        <f t="shared" si="34"/>
        <v>630.5</v>
      </c>
      <c r="O101" s="650">
        <v>0.0</v>
      </c>
      <c r="P101" s="497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</row>
    <row r="102" ht="13.5" customHeight="1">
      <c r="A102" s="295" t="str">
        <f t="shared" si="33"/>
        <v>Total Charges Sociales</v>
      </c>
      <c r="B102" s="506">
        <f>BFR!K37+BFR!L37+BFR!M37+BFR!K45+BFR!L45+BFR!M45</f>
        <v>69</v>
      </c>
      <c r="C102" s="508"/>
      <c r="D102" s="506"/>
      <c r="E102" s="506">
        <f>+BFR!B61+BFR!C61+BFR!D61+BFR!B69+BFR!C69+BFR!D69</f>
        <v>83.5</v>
      </c>
      <c r="F102" s="506"/>
      <c r="G102" s="506"/>
      <c r="H102" s="506">
        <f>+BFR!E61+BFR!F61+BFR!G61+BFR!E69+BFR!F69+BFR!G69</f>
        <v>82.5</v>
      </c>
      <c r="I102" s="506"/>
      <c r="J102" s="506"/>
      <c r="K102" s="506">
        <f>+BFR!H61+BFR!I61+BFR!J61+BFR!H69+BFR!I69+BFR!J69</f>
        <v>82.5</v>
      </c>
      <c r="L102" s="506"/>
      <c r="M102" s="509"/>
      <c r="N102" s="510">
        <f t="shared" si="34"/>
        <v>317.5</v>
      </c>
      <c r="O102" s="682">
        <v>3.0</v>
      </c>
      <c r="P102" s="497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</row>
    <row r="103" ht="12.75" customHeight="1">
      <c r="A103" s="295" t="str">
        <f t="shared" si="33"/>
        <v>Charges financières et divers</v>
      </c>
      <c r="B103" s="512">
        <f>'CptResu an3'!B58+'CptResu an3'!B60+'CptResu an3'!B61</f>
        <v>0</v>
      </c>
      <c r="C103" s="506">
        <f>'CptResu an3'!C58+'CptResu an3'!C60+'CptResu an3'!C61</f>
        <v>0</v>
      </c>
      <c r="D103" s="506">
        <f>'CptResu an3'!D58+'CptResu an3'!D60+'CptResu an3'!D61</f>
        <v>3</v>
      </c>
      <c r="E103" s="506">
        <f>'CptResu an3'!E58+'CptResu an3'!E60+'CptResu an3'!E61</f>
        <v>0.875</v>
      </c>
      <c r="F103" s="506">
        <f>'CptResu an3'!F58+'CptResu an3'!F60+'CptResu an3'!F61</f>
        <v>0.875</v>
      </c>
      <c r="G103" s="506">
        <f>'CptResu an3'!G58+'CptResu an3'!G60+'CptResu an3'!G61</f>
        <v>1.083333333</v>
      </c>
      <c r="H103" s="506">
        <f>'CptResu an3'!H58+'CptResu an3'!H60+'CptResu an3'!H61</f>
        <v>4.083333333</v>
      </c>
      <c r="I103" s="506">
        <f>'CptResu an3'!I58+'CptResu an3'!I60+'CptResu an3'!I61</f>
        <v>1.083333333</v>
      </c>
      <c r="J103" s="506">
        <f>'CptResu an3'!J58+'CptResu an3'!J60+'CptResu an3'!J61</f>
        <v>1.083333333</v>
      </c>
      <c r="K103" s="506">
        <f>'CptResu an3'!K58+'CptResu an3'!K60+'CptResu an3'!K61</f>
        <v>1.666666667</v>
      </c>
      <c r="L103" s="506">
        <f>'CptResu an3'!L58+'CptResu an3'!L60+'CptResu an3'!L61</f>
        <v>1.666666667</v>
      </c>
      <c r="M103" s="506">
        <f>'CptResu an3'!M58+'CptResu an3'!M60+'CptResu an3'!M61</f>
        <v>1.666666667</v>
      </c>
      <c r="N103" s="510">
        <f t="shared" si="34"/>
        <v>17.08333333</v>
      </c>
      <c r="O103" s="513"/>
      <c r="P103" s="497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</row>
    <row r="104" ht="12.75" customHeight="1">
      <c r="A104" s="295" t="str">
        <f t="shared" si="33"/>
        <v>TVA Reversée</v>
      </c>
      <c r="B104" s="506">
        <f>TVA!B30</f>
        <v>43.344</v>
      </c>
      <c r="C104" s="506" t="str">
        <f>TVA!C30</f>
        <v/>
      </c>
      <c r="D104" s="506" t="str">
        <f>TVA!D30</f>
        <v/>
      </c>
      <c r="E104" s="506">
        <f>TVA!E30</f>
        <v>37.616</v>
      </c>
      <c r="F104" s="506" t="str">
        <f>TVA!F30</f>
        <v/>
      </c>
      <c r="G104" s="506" t="str">
        <f>TVA!G30</f>
        <v/>
      </c>
      <c r="H104" s="506">
        <f>TVA!H30</f>
        <v>58.384</v>
      </c>
      <c r="I104" s="506" t="str">
        <f>TVA!I30</f>
        <v/>
      </c>
      <c r="J104" s="506" t="str">
        <f>TVA!J30</f>
        <v/>
      </c>
      <c r="K104" s="506">
        <f>TVA!K30</f>
        <v>46.216</v>
      </c>
      <c r="L104" s="506" t="str">
        <f>TVA!L30</f>
        <v/>
      </c>
      <c r="M104" s="506" t="str">
        <f>TVA!M30</f>
        <v/>
      </c>
      <c r="N104" s="510">
        <f t="shared" si="34"/>
        <v>185.56</v>
      </c>
      <c r="O104" s="513"/>
      <c r="P104" s="497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</row>
    <row r="105" ht="13.5" customHeight="1">
      <c r="A105" s="295" t="str">
        <f t="shared" si="33"/>
        <v>Paiement Impôt Sociétés</v>
      </c>
      <c r="B105" s="519"/>
      <c r="C105" s="521"/>
      <c r="D105" s="519"/>
      <c r="E105" s="519">
        <f>N105/3</f>
        <v>-2.678676273</v>
      </c>
      <c r="F105" s="519"/>
      <c r="G105" s="519"/>
      <c r="H105" s="519"/>
      <c r="I105" s="519">
        <f>N105/3</f>
        <v>-2.678676273</v>
      </c>
      <c r="J105" s="519"/>
      <c r="K105" s="519"/>
      <c r="L105" s="519"/>
      <c r="M105" s="522">
        <f>N105/3</f>
        <v>-2.678676273</v>
      </c>
      <c r="N105" s="523">
        <f>CptResu3ans!C62</f>
        <v>-8.036028818</v>
      </c>
      <c r="O105" s="513"/>
      <c r="P105" s="497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</row>
    <row r="106" ht="13.5" customHeight="1">
      <c r="A106" s="524" t="s">
        <v>127</v>
      </c>
      <c r="B106" s="525">
        <f t="shared" ref="B106:M106" si="35">SUM(B99:B105)</f>
        <v>222.656</v>
      </c>
      <c r="C106" s="525">
        <f t="shared" si="35"/>
        <v>108.612</v>
      </c>
      <c r="D106" s="525">
        <f t="shared" si="35"/>
        <v>115.788</v>
      </c>
      <c r="E106" s="525">
        <f t="shared" si="35"/>
        <v>238.1963237</v>
      </c>
      <c r="F106" s="525">
        <f t="shared" si="35"/>
        <v>137.807</v>
      </c>
      <c r="G106" s="525">
        <f t="shared" si="35"/>
        <v>129.6153333</v>
      </c>
      <c r="H106" s="525">
        <f t="shared" si="35"/>
        <v>269.8993333</v>
      </c>
      <c r="I106" s="525">
        <f t="shared" si="35"/>
        <v>135.3366571</v>
      </c>
      <c r="J106" s="525">
        <f t="shared" si="35"/>
        <v>128.3673333</v>
      </c>
      <c r="K106" s="525">
        <f t="shared" si="35"/>
        <v>243.1706667</v>
      </c>
      <c r="L106" s="525">
        <f t="shared" si="35"/>
        <v>130.1986667</v>
      </c>
      <c r="M106" s="525">
        <f t="shared" si="35"/>
        <v>123.9199904</v>
      </c>
      <c r="N106" s="527">
        <f t="shared" ref="N106:N107" si="37">SUM(B106:M106)</f>
        <v>1983.567305</v>
      </c>
      <c r="O106" s="513"/>
      <c r="P106" s="497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</row>
    <row r="107" ht="14.25" customHeight="1">
      <c r="A107" s="529" t="s">
        <v>128</v>
      </c>
      <c r="B107" s="530">
        <f t="shared" ref="B107:M107" si="36">B97-B106</f>
        <v>-82.256</v>
      </c>
      <c r="C107" s="530">
        <f t="shared" si="36"/>
        <v>31.788</v>
      </c>
      <c r="D107" s="530">
        <f t="shared" si="36"/>
        <v>24.612</v>
      </c>
      <c r="E107" s="530">
        <f t="shared" si="36"/>
        <v>-108.5963237</v>
      </c>
      <c r="F107" s="530">
        <f t="shared" si="36"/>
        <v>34.993</v>
      </c>
      <c r="G107" s="530">
        <f t="shared" si="36"/>
        <v>64.78466667</v>
      </c>
      <c r="H107" s="530">
        <f t="shared" si="36"/>
        <v>-75.49933333</v>
      </c>
      <c r="I107" s="530">
        <f t="shared" si="36"/>
        <v>59.06334294</v>
      </c>
      <c r="J107" s="530">
        <f t="shared" si="36"/>
        <v>66.03266667</v>
      </c>
      <c r="K107" s="530">
        <f t="shared" si="36"/>
        <v>-70.37066667</v>
      </c>
      <c r="L107" s="530">
        <f t="shared" si="36"/>
        <v>-0.5986666667</v>
      </c>
      <c r="M107" s="530">
        <f t="shared" si="36"/>
        <v>70.48000961</v>
      </c>
      <c r="N107" s="533">
        <f t="shared" si="37"/>
        <v>14.43269548</v>
      </c>
      <c r="O107" s="513"/>
      <c r="P107" s="497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</row>
    <row r="108" ht="12.75" customHeight="1">
      <c r="A108" s="535" t="s">
        <v>170</v>
      </c>
      <c r="B108" s="499"/>
      <c r="C108" s="499"/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513"/>
      <c r="P108" s="497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</row>
    <row r="109" ht="13.5" customHeight="1">
      <c r="A109" s="318" t="s">
        <v>115</v>
      </c>
      <c r="B109" s="499"/>
      <c r="C109" s="499"/>
      <c r="D109" s="499"/>
      <c r="E109" s="499"/>
      <c r="F109" s="499"/>
      <c r="G109" s="499"/>
      <c r="H109" s="499"/>
      <c r="I109" s="499"/>
      <c r="J109" s="499"/>
      <c r="K109" s="499"/>
      <c r="L109" s="499"/>
      <c r="M109" s="499"/>
      <c r="N109" s="694" t="s">
        <v>116</v>
      </c>
      <c r="O109" s="513"/>
      <c r="P109" s="497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</row>
    <row r="110" ht="12.75" customHeight="1">
      <c r="A110" s="271" t="str">
        <f t="shared" ref="A110:A115" si="38">A66</f>
        <v>Apport Associés</v>
      </c>
      <c r="B110" s="696" t="str">
        <f>'Plan Financement'!D34</f>
        <v/>
      </c>
      <c r="C110" s="542"/>
      <c r="D110" s="544"/>
      <c r="E110" s="544"/>
      <c r="F110" s="544"/>
      <c r="G110" s="544"/>
      <c r="H110" s="544"/>
      <c r="I110" s="544"/>
      <c r="J110" s="544"/>
      <c r="K110" s="544"/>
      <c r="L110" s="544"/>
      <c r="M110" s="546"/>
      <c r="N110" s="504">
        <f t="shared" ref="N110:N115" si="39">SUM(B110:M110)</f>
        <v>0</v>
      </c>
      <c r="O110" s="513"/>
      <c r="P110" s="497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</row>
    <row r="111" ht="12.75" customHeight="1">
      <c r="A111" s="295" t="str">
        <f t="shared" si="38"/>
        <v>Apport Tiers investisseurs</v>
      </c>
      <c r="B111" s="698" t="str">
        <f>'Plan Financement'!D35</f>
        <v/>
      </c>
      <c r="C111" s="549"/>
      <c r="D111" s="551"/>
      <c r="E111" s="551"/>
      <c r="F111" s="551"/>
      <c r="G111" s="551"/>
      <c r="H111" s="551"/>
      <c r="I111" s="551"/>
      <c r="J111" s="551"/>
      <c r="K111" s="551"/>
      <c r="L111" s="551"/>
      <c r="M111" s="552"/>
      <c r="N111" s="504">
        <f t="shared" si="39"/>
        <v>0</v>
      </c>
      <c r="O111" s="513"/>
      <c r="P111" s="497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</row>
    <row r="112" ht="12.75" customHeight="1">
      <c r="A112" s="295" t="str">
        <f t="shared" si="38"/>
        <v>Compte Courant Associés </v>
      </c>
      <c r="B112" s="698" t="str">
        <f>'Plan Financement'!D37</f>
        <v/>
      </c>
      <c r="C112" s="549"/>
      <c r="D112" s="551"/>
      <c r="E112" s="551"/>
      <c r="F112" s="551"/>
      <c r="G112" s="551"/>
      <c r="H112" s="551"/>
      <c r="I112" s="551"/>
      <c r="J112" s="551"/>
      <c r="K112" s="551"/>
      <c r="L112" s="551"/>
      <c r="M112" s="552"/>
      <c r="N112" s="504">
        <f t="shared" si="39"/>
        <v>0</v>
      </c>
      <c r="O112" s="513"/>
      <c r="P112" s="497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</row>
    <row r="113" ht="12.75" customHeight="1">
      <c r="A113" s="295" t="str">
        <f t="shared" si="38"/>
        <v>Prêts d'honneur PIE, Paris Entreprendre..)</v>
      </c>
      <c r="B113" s="698" t="str">
        <f>'Plan Financement'!D38</f>
        <v/>
      </c>
      <c r="C113" s="549"/>
      <c r="D113" s="551"/>
      <c r="E113" s="551"/>
      <c r="F113" s="551"/>
      <c r="G113" s="551"/>
      <c r="H113" s="551"/>
      <c r="I113" s="551"/>
      <c r="J113" s="551"/>
      <c r="K113" s="551"/>
      <c r="L113" s="551"/>
      <c r="M113" s="552"/>
      <c r="N113" s="504">
        <f t="shared" si="39"/>
        <v>0</v>
      </c>
      <c r="O113" s="513"/>
      <c r="P113" s="497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</row>
    <row r="114" ht="12.75" customHeight="1">
      <c r="A114" s="295" t="str">
        <f t="shared" si="38"/>
        <v>Prêt ANVAR</v>
      </c>
      <c r="B114" s="698" t="str">
        <f>'Plan Financement'!D39</f>
        <v/>
      </c>
      <c r="C114" s="549"/>
      <c r="D114" s="551"/>
      <c r="E114" s="551"/>
      <c r="F114" s="551"/>
      <c r="G114" s="551"/>
      <c r="H114" s="551"/>
      <c r="I114" s="551"/>
      <c r="J114" s="551"/>
      <c r="K114" s="551"/>
      <c r="L114" s="551"/>
      <c r="M114" s="552"/>
      <c r="N114" s="504">
        <f t="shared" si="39"/>
        <v>0</v>
      </c>
      <c r="O114" s="513"/>
      <c r="P114" s="497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</row>
    <row r="115" ht="13.5" customHeight="1">
      <c r="A115" s="312" t="str">
        <f t="shared" si="38"/>
        <v>Autres Prêts bancaires </v>
      </c>
      <c r="B115" s="704" t="str">
        <f>'Plan Financement'!D40</f>
        <v/>
      </c>
      <c r="C115" s="557"/>
      <c r="D115" s="558"/>
      <c r="E115" s="558"/>
      <c r="F115" s="558"/>
      <c r="G115" s="558"/>
      <c r="H115" s="558"/>
      <c r="I115" s="558"/>
      <c r="J115" s="558"/>
      <c r="K115" s="558"/>
      <c r="L115" s="558"/>
      <c r="M115" s="561"/>
      <c r="N115" s="562">
        <f t="shared" si="39"/>
        <v>0</v>
      </c>
      <c r="O115" s="513"/>
      <c r="P115" s="497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</row>
    <row r="116" ht="13.5" customHeight="1">
      <c r="A116" s="318" t="s">
        <v>131</v>
      </c>
      <c r="B116" s="484"/>
      <c r="C116" s="706"/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564"/>
      <c r="O116" s="513"/>
      <c r="P116" s="497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</row>
    <row r="117" ht="12.75" customHeight="1">
      <c r="A117" s="271" t="str">
        <f t="shared" ref="A117:A123" si="40">A73</f>
        <v>Frais de Constitution </v>
      </c>
      <c r="B117" s="696"/>
      <c r="C117" s="710">
        <f>'Plan Financement'!D6+'Plan Financement'!J6</f>
        <v>0</v>
      </c>
      <c r="D117" s="544"/>
      <c r="E117" s="542"/>
      <c r="F117" s="544"/>
      <c r="G117" s="544"/>
      <c r="H117" s="544"/>
      <c r="I117" s="544"/>
      <c r="J117" s="544"/>
      <c r="K117" s="544"/>
      <c r="L117" s="544"/>
      <c r="M117" s="546"/>
      <c r="N117" s="500"/>
      <c r="O117" s="513"/>
      <c r="P117" s="497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</row>
    <row r="118" ht="12.75" customHeight="1">
      <c r="A118" s="295" t="str">
        <f t="shared" si="40"/>
        <v>informatique et Logiciels</v>
      </c>
      <c r="B118" s="570"/>
      <c r="C118" s="502">
        <f>'Plan Financement'!D7+'Plan Financement'!J7</f>
        <v>59.8</v>
      </c>
      <c r="D118" s="501"/>
      <c r="E118" s="568"/>
      <c r="F118" s="501"/>
      <c r="G118" s="501"/>
      <c r="H118" s="501"/>
      <c r="I118" s="501"/>
      <c r="J118" s="501"/>
      <c r="K118" s="501"/>
      <c r="L118" s="501"/>
      <c r="M118" s="714"/>
      <c r="N118" s="505">
        <f t="shared" ref="N118:N123" si="41">SUM(C118:M118)</f>
        <v>59.8</v>
      </c>
      <c r="O118" s="513"/>
      <c r="P118" s="497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</row>
    <row r="119" ht="12.75" customHeight="1">
      <c r="A119" s="295" t="str">
        <f t="shared" si="40"/>
        <v>Reprise de bail</v>
      </c>
      <c r="B119" s="570"/>
      <c r="C119" s="502">
        <f>'Plan Financement'!D8+'Plan Financement'!J8</f>
        <v>0</v>
      </c>
      <c r="D119" s="501"/>
      <c r="E119" s="568"/>
      <c r="F119" s="501"/>
      <c r="G119" s="501"/>
      <c r="H119" s="501"/>
      <c r="I119" s="501"/>
      <c r="J119" s="501"/>
      <c r="K119" s="501"/>
      <c r="L119" s="501"/>
      <c r="M119" s="714"/>
      <c r="N119" s="505">
        <f t="shared" si="41"/>
        <v>0</v>
      </c>
      <c r="O119" s="513"/>
      <c r="P119" s="497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</row>
    <row r="120" ht="12.75" customHeight="1">
      <c r="A120" s="295" t="str">
        <f t="shared" si="40"/>
        <v>Aménagement locaux </v>
      </c>
      <c r="B120" s="570"/>
      <c r="C120" s="502">
        <f>'Plan Financement'!D9+'Plan Financement'!J9</f>
        <v>0</v>
      </c>
      <c r="D120" s="501"/>
      <c r="E120" s="568"/>
      <c r="F120" s="501"/>
      <c r="G120" s="501"/>
      <c r="H120" s="501"/>
      <c r="I120" s="501"/>
      <c r="J120" s="501"/>
      <c r="K120" s="501"/>
      <c r="L120" s="501"/>
      <c r="M120" s="714"/>
      <c r="N120" s="505">
        <f t="shared" si="41"/>
        <v>0</v>
      </c>
      <c r="O120" s="513"/>
      <c r="P120" s="497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</row>
    <row r="121" ht="12.75" customHeight="1">
      <c r="A121" s="295" t="str">
        <f t="shared" si="40"/>
        <v>Equipement  de Production</v>
      </c>
      <c r="B121" s="570"/>
      <c r="C121" s="502">
        <f>'Plan Financement'!D10+'Plan Financement'!J10</f>
        <v>0</v>
      </c>
      <c r="D121" s="501"/>
      <c r="E121" s="568"/>
      <c r="F121" s="501"/>
      <c r="G121" s="501"/>
      <c r="H121" s="501"/>
      <c r="I121" s="501"/>
      <c r="J121" s="501"/>
      <c r="K121" s="501"/>
      <c r="L121" s="501"/>
      <c r="M121" s="714"/>
      <c r="N121" s="510">
        <f t="shared" si="41"/>
        <v>0</v>
      </c>
      <c r="O121" s="513"/>
      <c r="P121" s="497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</row>
    <row r="122" ht="12.75" customHeight="1">
      <c r="A122" s="295" t="str">
        <f t="shared" si="40"/>
        <v>Autres équipements</v>
      </c>
      <c r="B122" s="570"/>
      <c r="C122" s="502">
        <f>'Plan Financement'!D11+'Plan Financement'!J11</f>
        <v>0</v>
      </c>
      <c r="D122" s="506"/>
      <c r="E122" s="508"/>
      <c r="F122" s="506"/>
      <c r="G122" s="506"/>
      <c r="H122" s="506"/>
      <c r="I122" s="506"/>
      <c r="J122" s="506"/>
      <c r="K122" s="506"/>
      <c r="L122" s="506"/>
      <c r="M122" s="509"/>
      <c r="N122" s="510">
        <f t="shared" si="41"/>
        <v>0</v>
      </c>
      <c r="O122" s="513"/>
      <c r="P122" s="497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</row>
    <row r="123" ht="13.5" customHeight="1">
      <c r="A123" s="312" t="str">
        <f t="shared" si="40"/>
        <v>Divers 1</v>
      </c>
      <c r="B123" s="570"/>
      <c r="C123" s="502">
        <f>'Plan Financement'!D15+'Plan Financement'!J15</f>
        <v>0</v>
      </c>
      <c r="D123" s="506"/>
      <c r="E123" s="508"/>
      <c r="F123" s="506"/>
      <c r="G123" s="506"/>
      <c r="H123" s="506"/>
      <c r="I123" s="506"/>
      <c r="J123" s="506"/>
      <c r="K123" s="506"/>
      <c r="L123" s="506"/>
      <c r="M123" s="509"/>
      <c r="N123" s="505">
        <f t="shared" si="41"/>
        <v>0</v>
      </c>
      <c r="O123" s="513"/>
      <c r="P123" s="497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</row>
    <row r="124" ht="13.5" customHeight="1">
      <c r="A124" s="538" t="s">
        <v>184</v>
      </c>
      <c r="B124" s="729"/>
      <c r="C124" s="729"/>
      <c r="D124" s="729"/>
      <c r="E124" s="729"/>
      <c r="F124" s="729"/>
      <c r="G124" s="729"/>
      <c r="H124" s="729"/>
      <c r="I124" s="729"/>
      <c r="J124" s="729"/>
      <c r="K124" s="729"/>
      <c r="L124" s="729"/>
      <c r="M124" s="731"/>
      <c r="N124" s="586"/>
      <c r="O124" s="513"/>
      <c r="P124" s="497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</row>
    <row r="125" ht="12.75" customHeight="1">
      <c r="A125" s="587" t="str">
        <f t="shared" ref="A125:A128" si="42">A84</f>
        <v>Compte Courant Associés </v>
      </c>
      <c r="B125" s="698">
        <v>0.0</v>
      </c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733"/>
      <c r="N125" s="486">
        <f t="shared" ref="N125:N129" si="44">SUM(B125:M125)</f>
        <v>0</v>
      </c>
      <c r="O125" s="513"/>
      <c r="P125" s="497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</row>
    <row r="126" ht="12.75" customHeight="1">
      <c r="A126" s="587" t="str">
        <f t="shared" si="42"/>
        <v>Prêts d'honneur PIE, Paris Entreprendre..)</v>
      </c>
      <c r="B126" s="570">
        <f>'Plan Financement'!J38</f>
        <v>1.19047619</v>
      </c>
      <c r="C126" s="568">
        <f t="shared" ref="C126:M126" si="43">B126</f>
        <v>1.19047619</v>
      </c>
      <c r="D126" s="568">
        <f t="shared" si="43"/>
        <v>1.19047619</v>
      </c>
      <c r="E126" s="568">
        <f t="shared" si="43"/>
        <v>1.19047619</v>
      </c>
      <c r="F126" s="568">
        <f t="shared" si="43"/>
        <v>1.19047619</v>
      </c>
      <c r="G126" s="568">
        <f t="shared" si="43"/>
        <v>1.19047619</v>
      </c>
      <c r="H126" s="568">
        <f t="shared" si="43"/>
        <v>1.19047619</v>
      </c>
      <c r="I126" s="568">
        <f t="shared" si="43"/>
        <v>1.19047619</v>
      </c>
      <c r="J126" s="568">
        <f t="shared" si="43"/>
        <v>1.19047619</v>
      </c>
      <c r="K126" s="568">
        <f t="shared" si="43"/>
        <v>1.19047619</v>
      </c>
      <c r="L126" s="568">
        <f t="shared" si="43"/>
        <v>1.19047619</v>
      </c>
      <c r="M126" s="591">
        <f t="shared" si="43"/>
        <v>1.19047619</v>
      </c>
      <c r="N126" s="505">
        <f t="shared" si="44"/>
        <v>14.28571429</v>
      </c>
      <c r="O126" s="513"/>
      <c r="P126" s="497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</row>
    <row r="127" ht="12.75" customHeight="1">
      <c r="A127" s="587" t="str">
        <f t="shared" si="42"/>
        <v>Prêt ANVAR</v>
      </c>
      <c r="B127" s="570">
        <f>'Plan Financement'!J39</f>
        <v>2.380952381</v>
      </c>
      <c r="C127" s="568">
        <f t="shared" ref="C127:M127" si="45">B127</f>
        <v>2.380952381</v>
      </c>
      <c r="D127" s="568">
        <f t="shared" si="45"/>
        <v>2.380952381</v>
      </c>
      <c r="E127" s="568">
        <f t="shared" si="45"/>
        <v>2.380952381</v>
      </c>
      <c r="F127" s="568">
        <f t="shared" si="45"/>
        <v>2.380952381</v>
      </c>
      <c r="G127" s="568">
        <f t="shared" si="45"/>
        <v>2.380952381</v>
      </c>
      <c r="H127" s="568">
        <f t="shared" si="45"/>
        <v>2.380952381</v>
      </c>
      <c r="I127" s="568">
        <f t="shared" si="45"/>
        <v>2.380952381</v>
      </c>
      <c r="J127" s="568">
        <f t="shared" si="45"/>
        <v>2.380952381</v>
      </c>
      <c r="K127" s="568">
        <f t="shared" si="45"/>
        <v>2.380952381</v>
      </c>
      <c r="L127" s="568">
        <f t="shared" si="45"/>
        <v>2.380952381</v>
      </c>
      <c r="M127" s="591">
        <f t="shared" si="45"/>
        <v>2.380952381</v>
      </c>
      <c r="N127" s="505">
        <f t="shared" si="44"/>
        <v>28.57142857</v>
      </c>
      <c r="O127" s="513"/>
      <c r="P127" s="497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</row>
    <row r="128" ht="13.5" customHeight="1">
      <c r="A128" s="587" t="str">
        <f t="shared" si="42"/>
        <v>Autres Prêts bancaires </v>
      </c>
      <c r="B128" s="594">
        <f>'Plan Financement'!J40</f>
        <v>3.125</v>
      </c>
      <c r="C128" s="593">
        <f t="shared" ref="C128:M128" si="46">B128</f>
        <v>3.125</v>
      </c>
      <c r="D128" s="593">
        <f t="shared" si="46"/>
        <v>3.125</v>
      </c>
      <c r="E128" s="593">
        <f t="shared" si="46"/>
        <v>3.125</v>
      </c>
      <c r="F128" s="593">
        <f t="shared" si="46"/>
        <v>3.125</v>
      </c>
      <c r="G128" s="593">
        <f t="shared" si="46"/>
        <v>3.125</v>
      </c>
      <c r="H128" s="593">
        <f t="shared" si="46"/>
        <v>3.125</v>
      </c>
      <c r="I128" s="593">
        <f t="shared" si="46"/>
        <v>3.125</v>
      </c>
      <c r="J128" s="593">
        <f t="shared" si="46"/>
        <v>3.125</v>
      </c>
      <c r="K128" s="593">
        <f t="shared" si="46"/>
        <v>3.125</v>
      </c>
      <c r="L128" s="593">
        <f t="shared" si="46"/>
        <v>3.125</v>
      </c>
      <c r="M128" s="596">
        <f t="shared" si="46"/>
        <v>3.125</v>
      </c>
      <c r="N128" s="511">
        <f t="shared" si="44"/>
        <v>37.5</v>
      </c>
      <c r="O128" s="513"/>
      <c r="P128" s="497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</row>
    <row r="129" ht="14.25" customHeight="1">
      <c r="A129" s="598" t="s">
        <v>136</v>
      </c>
      <c r="B129" s="744">
        <f t="shared" ref="B129:M129" si="47">SUM(B110:B115)-SUM(B117:B128)</f>
        <v>-6.696428571</v>
      </c>
      <c r="C129" s="600">
        <f t="shared" si="47"/>
        <v>-66.49642857</v>
      </c>
      <c r="D129" s="600">
        <f t="shared" si="47"/>
        <v>-6.696428571</v>
      </c>
      <c r="E129" s="600">
        <f t="shared" si="47"/>
        <v>-6.696428571</v>
      </c>
      <c r="F129" s="600">
        <f t="shared" si="47"/>
        <v>-6.696428571</v>
      </c>
      <c r="G129" s="600">
        <f t="shared" si="47"/>
        <v>-6.696428571</v>
      </c>
      <c r="H129" s="600">
        <f t="shared" si="47"/>
        <v>-6.696428571</v>
      </c>
      <c r="I129" s="600">
        <f t="shared" si="47"/>
        <v>-6.696428571</v>
      </c>
      <c r="J129" s="600">
        <f t="shared" si="47"/>
        <v>-6.696428571</v>
      </c>
      <c r="K129" s="600">
        <f t="shared" si="47"/>
        <v>-6.696428571</v>
      </c>
      <c r="L129" s="600">
        <f t="shared" si="47"/>
        <v>-6.696428571</v>
      </c>
      <c r="M129" s="604">
        <f t="shared" si="47"/>
        <v>-6.696428571</v>
      </c>
      <c r="N129" s="607">
        <f t="shared" si="44"/>
        <v>-140.1571429</v>
      </c>
      <c r="O129" s="513"/>
      <c r="P129" s="497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</row>
    <row r="130" ht="13.5" customHeight="1">
      <c r="A130" s="474" t="s">
        <v>138</v>
      </c>
      <c r="B130" s="476">
        <f t="shared" ref="B130:M130" si="48">B94+B107+B129</f>
        <v>-98.70749938</v>
      </c>
      <c r="C130" s="476">
        <f t="shared" si="48"/>
        <v>-133.415928</v>
      </c>
      <c r="D130" s="476">
        <f t="shared" si="48"/>
        <v>-115.5003565</v>
      </c>
      <c r="E130" s="476">
        <f t="shared" si="48"/>
        <v>-230.7931088</v>
      </c>
      <c r="F130" s="476">
        <f t="shared" si="48"/>
        <v>-202.4965374</v>
      </c>
      <c r="G130" s="476">
        <f t="shared" si="48"/>
        <v>-144.4082993</v>
      </c>
      <c r="H130" s="476">
        <f t="shared" si="48"/>
        <v>-226.6040612</v>
      </c>
      <c r="I130" s="476">
        <f t="shared" si="48"/>
        <v>-174.2371468</v>
      </c>
      <c r="J130" s="476">
        <f t="shared" si="48"/>
        <v>-114.9009087</v>
      </c>
      <c r="K130" s="476">
        <f t="shared" si="48"/>
        <v>-191.968004</v>
      </c>
      <c r="L130" s="476">
        <f t="shared" si="48"/>
        <v>-199.2630992</v>
      </c>
      <c r="M130" s="614">
        <f t="shared" si="48"/>
        <v>-135.4795182</v>
      </c>
      <c r="N130" s="615"/>
      <c r="O130" s="513"/>
      <c r="P130" s="497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</row>
    <row r="131" ht="12.75" customHeight="1">
      <c r="A131" s="222"/>
      <c r="B131" s="776"/>
      <c r="C131" s="776"/>
      <c r="D131" s="776"/>
      <c r="E131" s="776"/>
      <c r="F131" s="776"/>
      <c r="G131" s="776"/>
      <c r="H131" s="776"/>
      <c r="I131" s="776"/>
      <c r="J131" s="776"/>
      <c r="K131" s="776"/>
      <c r="L131" s="776"/>
      <c r="M131" s="776"/>
      <c r="N131" s="776"/>
      <c r="O131" s="468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</row>
    <row r="132" ht="12.75" customHeight="1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468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</row>
    <row r="133" ht="12.75" customHeight="1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468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</row>
    <row r="134" ht="12.75" customHeight="1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468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</row>
    <row r="135" ht="12.75" customHeight="1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468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</row>
    <row r="136" ht="12.75" customHeight="1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468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</row>
    <row r="137" ht="12.75" customHeight="1">
      <c r="A137" s="222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468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</row>
    <row r="138" ht="12.75" customHeight="1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468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</row>
    <row r="139" ht="12.75" customHeight="1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468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</row>
    <row r="140" ht="12.75" customHeight="1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468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</row>
    <row r="141" ht="12.75" customHeight="1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468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</row>
    <row r="142" ht="12.75" customHeight="1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468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</row>
    <row r="143" ht="12.75" customHeight="1">
      <c r="A143" s="222"/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468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</row>
    <row r="144" ht="12.75" customHeight="1">
      <c r="A144" s="222"/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468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</row>
    <row r="145" ht="12.75" customHeight="1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468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</row>
    <row r="146" ht="12.75" customHeight="1">
      <c r="A146" s="222"/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468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</row>
    <row r="147" ht="12.75" customHeight="1">
      <c r="A147" s="222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468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</row>
    <row r="148" ht="12.75" customHeight="1">
      <c r="A148" s="222"/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468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</row>
    <row r="149" ht="12.75" customHeight="1">
      <c r="A149" s="222"/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468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</row>
    <row r="150" ht="12.75" customHeight="1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468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</row>
    <row r="151" ht="12.75" customHeight="1">
      <c r="A151" s="222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468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</row>
    <row r="152" ht="12.75" customHeight="1">
      <c r="A152" s="222"/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468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</row>
    <row r="153" ht="12.75" customHeight="1">
      <c r="A153" s="222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468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</row>
    <row r="154" ht="12.75" customHeight="1">
      <c r="A154" s="222"/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468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</row>
    <row r="155" ht="12.75" customHeight="1">
      <c r="A155" s="222"/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468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</row>
    <row r="156" ht="12.75" customHeight="1">
      <c r="A156" s="222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468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</row>
    <row r="157" ht="12.75" customHeight="1">
      <c r="A157" s="222"/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468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</row>
    <row r="158" ht="12.75" customHeight="1">
      <c r="A158" s="222"/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468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</row>
    <row r="159" ht="12.75" customHeight="1">
      <c r="A159" s="222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468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</row>
    <row r="160" ht="12.75" customHeight="1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468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</row>
    <row r="161" ht="12.75" customHeight="1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468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</row>
    <row r="162" ht="12.75" customHeigh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468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</row>
    <row r="163" ht="12.75" customHeight="1">
      <c r="A163" s="222"/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468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</row>
    <row r="164" ht="12.75" customHeight="1">
      <c r="A164" s="222"/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468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</row>
    <row r="165" ht="12.75" customHeight="1">
      <c r="A165" s="222"/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468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</row>
    <row r="166" ht="12.75" customHeight="1">
      <c r="A166" s="222"/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468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</row>
    <row r="167" ht="12.75" customHeight="1">
      <c r="A167" s="222"/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468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</row>
    <row r="168" ht="12.75" customHeight="1">
      <c r="A168" s="222"/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468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</row>
    <row r="169" ht="12.75" customHeight="1">
      <c r="A169" s="222"/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468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</row>
    <row r="170" ht="12.75" customHeight="1">
      <c r="A170" s="222"/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468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</row>
    <row r="171" ht="12.75" customHeight="1">
      <c r="A171" s="222"/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468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</row>
    <row r="172" ht="12.75" customHeight="1">
      <c r="A172" s="222"/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468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</row>
    <row r="173" ht="12.75" customHeight="1">
      <c r="A173" s="222"/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468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</row>
    <row r="174" ht="12.75" customHeight="1">
      <c r="A174" s="222"/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468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</row>
    <row r="175" ht="12.75" customHeight="1">
      <c r="A175" s="222"/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468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</row>
    <row r="176" ht="12.75" customHeight="1">
      <c r="A176" s="222"/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468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</row>
    <row r="177" ht="12.75" customHeight="1">
      <c r="A177" s="222"/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468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</row>
    <row r="178" ht="12.75" customHeight="1">
      <c r="A178" s="222"/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468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</row>
    <row r="179" ht="12.75" customHeight="1">
      <c r="A179" s="222"/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468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</row>
    <row r="180" ht="12.75" customHeight="1">
      <c r="A180" s="222"/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468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</row>
    <row r="181" ht="12.75" customHeight="1">
      <c r="A181" s="222"/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468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</row>
    <row r="182" ht="12.75" customHeight="1">
      <c r="A182" s="222"/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468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</row>
    <row r="183" ht="12.75" customHeight="1">
      <c r="A183" s="222"/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468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</row>
    <row r="184" ht="12.75" customHeight="1">
      <c r="A184" s="222"/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468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</row>
    <row r="185" ht="12.75" customHeight="1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468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</row>
    <row r="186" ht="12.75" customHeight="1">
      <c r="A186" s="222"/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468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</row>
    <row r="187" ht="12.75" customHeight="1">
      <c r="A187" s="222"/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468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</row>
    <row r="188" ht="12.75" customHeight="1">
      <c r="A188" s="222"/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468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</row>
    <row r="189" ht="12.75" customHeight="1">
      <c r="A189" s="222"/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468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</row>
    <row r="190" ht="12.75" customHeight="1">
      <c r="A190" s="222"/>
      <c r="B190" s="222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468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</row>
    <row r="191" ht="12.75" customHeight="1">
      <c r="A191" s="222"/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468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</row>
    <row r="192" ht="12.75" customHeight="1">
      <c r="A192" s="222"/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468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</row>
    <row r="193" ht="12.75" customHeight="1">
      <c r="A193" s="222"/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468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</row>
    <row r="194" ht="12.75" customHeight="1">
      <c r="A194" s="222"/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468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</row>
    <row r="195" ht="12.75" customHeight="1">
      <c r="A195" s="22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468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</row>
    <row r="196" ht="12.75" customHeight="1">
      <c r="A196" s="222"/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468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</row>
    <row r="197" ht="12.75" customHeight="1">
      <c r="A197" s="222"/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468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</row>
    <row r="198" ht="12.75" customHeight="1">
      <c r="A198" s="222"/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468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</row>
    <row r="199" ht="12.75" customHeight="1">
      <c r="A199" s="222"/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468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</row>
    <row r="200" ht="12.75" customHeight="1">
      <c r="A200" s="222"/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468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</row>
    <row r="201" ht="12.75" customHeight="1">
      <c r="A201" s="222"/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468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</row>
    <row r="202" ht="12.75" customHeigh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468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</row>
    <row r="203" ht="12.75" customHeight="1">
      <c r="A203" s="222"/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468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</row>
    <row r="204" ht="12.75" customHeight="1">
      <c r="A204" s="222"/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468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</row>
    <row r="205" ht="12.75" customHeight="1">
      <c r="A205" s="222"/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468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</row>
    <row r="206" ht="12.75" customHeight="1">
      <c r="A206" s="222"/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468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</row>
    <row r="207" ht="12.75" customHeight="1">
      <c r="A207" s="222"/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468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</row>
    <row r="208" ht="12.75" customHeight="1">
      <c r="A208" s="222"/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468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</row>
    <row r="209" ht="12.75" customHeight="1">
      <c r="A209" s="222"/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468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</row>
    <row r="210" ht="12.75" customHeight="1">
      <c r="A210" s="222"/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468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</row>
    <row r="211" ht="12.75" customHeight="1">
      <c r="A211" s="222"/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468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</row>
    <row r="212" ht="12.75" customHeight="1">
      <c r="A212" s="222"/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468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</row>
    <row r="213" ht="12.75" customHeight="1">
      <c r="A213" s="222"/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468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</row>
    <row r="214" ht="12.75" customHeight="1">
      <c r="A214" s="222"/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468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</row>
    <row r="215" ht="12.75" customHeight="1">
      <c r="A215" s="222"/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468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</row>
    <row r="216" ht="12.75" customHeight="1">
      <c r="A216" s="222"/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468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</row>
    <row r="217" ht="12.75" customHeight="1">
      <c r="A217" s="222"/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468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</row>
    <row r="218" ht="12.75" customHeight="1">
      <c r="A218" s="222"/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468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</row>
    <row r="219" ht="12.75" customHeight="1">
      <c r="A219" s="222"/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468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</row>
    <row r="220" ht="12.75" customHeight="1">
      <c r="A220" s="222"/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468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</row>
    <row r="221" ht="12.75" customHeight="1">
      <c r="A221" s="222"/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468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</row>
    <row r="222" ht="12.75" customHeight="1">
      <c r="A222" s="222"/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468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</row>
    <row r="223" ht="12.75" customHeight="1">
      <c r="A223" s="222"/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468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</row>
    <row r="224" ht="12.75" customHeight="1">
      <c r="A224" s="222"/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468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</row>
    <row r="225" ht="12.75" customHeight="1">
      <c r="A225" s="222"/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468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</row>
    <row r="226" ht="12.75" customHeight="1">
      <c r="A226" s="222"/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468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</row>
    <row r="227" ht="12.75" customHeight="1">
      <c r="A227" s="222"/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468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</row>
    <row r="228" ht="12.75" customHeight="1">
      <c r="A228" s="222"/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468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</row>
    <row r="229" ht="12.75" customHeight="1">
      <c r="A229" s="222"/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468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</row>
    <row r="230" ht="12.75" customHeight="1">
      <c r="A230" s="22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468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</row>
    <row r="231" ht="12.75" customHeight="1">
      <c r="A231" s="222"/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468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</row>
    <row r="232" ht="12.75" customHeight="1">
      <c r="A232" s="222"/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468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</row>
    <row r="233" ht="12.75" customHeight="1">
      <c r="A233" s="222"/>
      <c r="B233" s="222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468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</row>
    <row r="234" ht="12.75" customHeight="1">
      <c r="A234" s="222"/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468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</row>
    <row r="235" ht="12.75" customHeight="1">
      <c r="A235" s="222"/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468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</row>
    <row r="236" ht="12.75" customHeight="1">
      <c r="A236" s="222"/>
      <c r="B236" s="222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468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</row>
    <row r="237" ht="12.75" customHeight="1">
      <c r="A237" s="222"/>
      <c r="B237" s="222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468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</row>
    <row r="238" ht="12.75" customHeight="1">
      <c r="A238" s="222"/>
      <c r="B238" s="222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468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</row>
    <row r="239" ht="12.75" customHeight="1">
      <c r="A239" s="222"/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468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</row>
    <row r="240" ht="12.75" customHeight="1">
      <c r="A240" s="222"/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468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</row>
    <row r="241" ht="12.75" customHeight="1">
      <c r="A241" s="222"/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468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</row>
    <row r="242" ht="12.75" customHeigh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468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</row>
    <row r="243" ht="12.75" customHeight="1">
      <c r="A243" s="222"/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468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</row>
    <row r="244" ht="12.75" customHeight="1">
      <c r="A244" s="222"/>
      <c r="B244" s="222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468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</row>
    <row r="245" ht="12.75" customHeight="1">
      <c r="A245" s="222"/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468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</row>
    <row r="246" ht="12.75" customHeight="1">
      <c r="A246" s="222"/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468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</row>
    <row r="247" ht="12.75" customHeight="1">
      <c r="A247" s="222"/>
      <c r="B247" s="222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468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</row>
    <row r="248" ht="12.75" customHeight="1">
      <c r="A248" s="222"/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468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</row>
    <row r="249" ht="12.75" customHeight="1">
      <c r="A249" s="222"/>
      <c r="B249" s="222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468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</row>
    <row r="250" ht="12.75" customHeight="1">
      <c r="A250" s="222"/>
      <c r="B250" s="222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468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</row>
    <row r="251" ht="12.75" customHeight="1">
      <c r="A251" s="222"/>
      <c r="B251" s="222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468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</row>
    <row r="252" ht="12.75" customHeight="1">
      <c r="A252" s="222"/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468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</row>
    <row r="253" ht="12.75" customHeight="1">
      <c r="A253" s="222"/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468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</row>
    <row r="254" ht="12.75" customHeight="1">
      <c r="A254" s="222"/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468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</row>
    <row r="255" ht="12.75" customHeight="1">
      <c r="A255" s="22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468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</row>
    <row r="256" ht="12.75" customHeight="1">
      <c r="A256" s="222"/>
      <c r="B256" s="222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468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</row>
    <row r="257" ht="12.75" customHeight="1">
      <c r="A257" s="222"/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468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</row>
    <row r="258" ht="12.75" customHeight="1">
      <c r="A258" s="222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468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</row>
    <row r="259" ht="12.75" customHeight="1">
      <c r="A259" s="222"/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468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</row>
    <row r="260" ht="12.75" customHeight="1">
      <c r="A260" s="222"/>
      <c r="B260" s="222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468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</row>
    <row r="261" ht="12.75" customHeight="1">
      <c r="A261" s="222"/>
      <c r="B261" s="222"/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O261" s="468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</row>
    <row r="262" ht="12.75" customHeight="1">
      <c r="A262" s="222"/>
      <c r="B262" s="222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468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</row>
    <row r="263" ht="12.75" customHeight="1">
      <c r="A263" s="222"/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468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</row>
    <row r="264" ht="12.75" customHeight="1">
      <c r="A264" s="222"/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468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</row>
    <row r="265" ht="12.75" customHeight="1">
      <c r="A265" s="222"/>
      <c r="B265" s="22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468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</row>
    <row r="266" ht="12.75" customHeight="1">
      <c r="A266" s="222"/>
      <c r="B266" s="22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468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</row>
    <row r="267" ht="12.75" customHeight="1">
      <c r="A267" s="222"/>
      <c r="B267" s="222"/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468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</row>
    <row r="268" ht="12.75" customHeight="1">
      <c r="A268" s="222"/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468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</row>
    <row r="269" ht="12.75" customHeight="1">
      <c r="A269" s="222"/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468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</row>
    <row r="270" ht="12.75" customHeight="1">
      <c r="A270" s="222"/>
      <c r="B270" s="222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468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</row>
    <row r="271" ht="12.75" customHeight="1">
      <c r="A271" s="222"/>
      <c r="B271" s="222"/>
      <c r="C271" s="222"/>
      <c r="D271" s="222"/>
      <c r="E271" s="222"/>
      <c r="F271" s="222"/>
      <c r="G271" s="222"/>
      <c r="H271" s="222"/>
      <c r="I271" s="222"/>
      <c r="J271" s="222"/>
      <c r="K271" s="222"/>
      <c r="L271" s="222"/>
      <c r="M271" s="222"/>
      <c r="N271" s="222"/>
      <c r="O271" s="468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</row>
    <row r="272" ht="12.75" customHeight="1">
      <c r="A272" s="222"/>
      <c r="B272" s="222"/>
      <c r="C272" s="222"/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22"/>
      <c r="O272" s="468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</row>
    <row r="273" ht="12.75" customHeight="1">
      <c r="A273" s="222"/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468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</row>
    <row r="274" ht="12.75" customHeight="1">
      <c r="A274" s="222"/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468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</row>
    <row r="275" ht="12.75" customHeight="1">
      <c r="A275" s="222"/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468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</row>
    <row r="276" ht="12.75" customHeight="1">
      <c r="A276" s="222"/>
      <c r="B276" s="222"/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468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</row>
    <row r="277" ht="12.75" customHeight="1">
      <c r="A277" s="222"/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468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</row>
    <row r="278" ht="12.75" customHeight="1">
      <c r="A278" s="222"/>
      <c r="B278" s="222"/>
      <c r="C278" s="222"/>
      <c r="D278" s="222"/>
      <c r="E278" s="222"/>
      <c r="F278" s="222"/>
      <c r="G278" s="222"/>
      <c r="H278" s="222"/>
      <c r="I278" s="222"/>
      <c r="J278" s="222"/>
      <c r="K278" s="222"/>
      <c r="L278" s="222"/>
      <c r="M278" s="222"/>
      <c r="N278" s="222"/>
      <c r="O278" s="468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</row>
    <row r="279" ht="12.75" customHeight="1">
      <c r="A279" s="222"/>
      <c r="B279" s="222"/>
      <c r="C279" s="222"/>
      <c r="D279" s="222"/>
      <c r="E279" s="222"/>
      <c r="F279" s="222"/>
      <c r="G279" s="222"/>
      <c r="H279" s="222"/>
      <c r="I279" s="222"/>
      <c r="J279" s="222"/>
      <c r="K279" s="222"/>
      <c r="L279" s="222"/>
      <c r="M279" s="222"/>
      <c r="N279" s="222"/>
      <c r="O279" s="468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</row>
    <row r="280" ht="12.75" customHeight="1">
      <c r="A280" s="222"/>
      <c r="B280" s="222"/>
      <c r="C280" s="222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2"/>
      <c r="O280" s="468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</row>
    <row r="281" ht="12.75" customHeight="1">
      <c r="A281" s="222"/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2"/>
      <c r="O281" s="468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</row>
    <row r="282" ht="12.75" customHeigh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468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</row>
    <row r="283" ht="12.75" customHeight="1">
      <c r="A283" s="222"/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O283" s="468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</row>
    <row r="284" ht="12.75" customHeight="1">
      <c r="A284" s="222"/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O284" s="468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</row>
    <row r="285" ht="12.75" customHeight="1">
      <c r="A285" s="222"/>
      <c r="B285" s="222"/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468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</row>
    <row r="286" ht="12.75" customHeight="1">
      <c r="A286" s="222"/>
      <c r="B286" s="222"/>
      <c r="C286" s="222"/>
      <c r="D286" s="222"/>
      <c r="E286" s="222"/>
      <c r="F286" s="222"/>
      <c r="G286" s="222"/>
      <c r="H286" s="222"/>
      <c r="I286" s="222"/>
      <c r="J286" s="222"/>
      <c r="K286" s="222"/>
      <c r="L286" s="222"/>
      <c r="M286" s="222"/>
      <c r="N286" s="222"/>
      <c r="O286" s="468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</row>
    <row r="287" ht="12.75" customHeight="1">
      <c r="A287" s="222"/>
      <c r="B287" s="222"/>
      <c r="C287" s="222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O287" s="468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</row>
    <row r="288" ht="12.75" customHeight="1">
      <c r="A288" s="222"/>
      <c r="B288" s="222"/>
      <c r="C288" s="222"/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O288" s="468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</row>
    <row r="289" ht="12.75" customHeight="1">
      <c r="A289" s="222"/>
      <c r="B289" s="222"/>
      <c r="C289" s="222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O289" s="468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</row>
    <row r="290" ht="12.75" customHeight="1">
      <c r="A290" s="222"/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468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</row>
    <row r="291" ht="12.75" customHeight="1">
      <c r="A291" s="222"/>
      <c r="B291" s="222"/>
      <c r="C291" s="222"/>
      <c r="D291" s="222"/>
      <c r="E291" s="222"/>
      <c r="F291" s="222"/>
      <c r="G291" s="222"/>
      <c r="H291" s="222"/>
      <c r="I291" s="222"/>
      <c r="J291" s="222"/>
      <c r="K291" s="222"/>
      <c r="L291" s="222"/>
      <c r="M291" s="222"/>
      <c r="N291" s="222"/>
      <c r="O291" s="468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</row>
    <row r="292" ht="12.75" customHeight="1">
      <c r="A292" s="222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468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</row>
    <row r="293" ht="12.75" customHeight="1">
      <c r="A293" s="222"/>
      <c r="B293" s="222"/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468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</row>
    <row r="294" ht="12.75" customHeight="1">
      <c r="A294" s="222"/>
      <c r="B294" s="222"/>
      <c r="C294" s="222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468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</row>
    <row r="295" ht="12.75" customHeight="1">
      <c r="A295" s="222"/>
      <c r="B295" s="222"/>
      <c r="C295" s="222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22"/>
      <c r="O295" s="468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</row>
    <row r="296" ht="12.75" customHeight="1">
      <c r="A296" s="222"/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O296" s="468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</row>
    <row r="297" ht="12.75" customHeight="1">
      <c r="A297" s="222"/>
      <c r="B297" s="222"/>
      <c r="C297" s="222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O297" s="468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</row>
    <row r="298" ht="12.75" customHeight="1">
      <c r="A298" s="222"/>
      <c r="B298" s="222"/>
      <c r="C298" s="222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  <c r="O298" s="468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</row>
    <row r="299" ht="12.75" customHeight="1">
      <c r="A299" s="222"/>
      <c r="B299" s="222"/>
      <c r="C299" s="222"/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2"/>
      <c r="O299" s="468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</row>
    <row r="300" ht="12.75" customHeight="1">
      <c r="A300" s="222"/>
      <c r="B300" s="222"/>
      <c r="C300" s="222"/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/>
      <c r="O300" s="468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</row>
    <row r="301" ht="12.75" customHeight="1">
      <c r="A301" s="222"/>
      <c r="B301" s="222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468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</row>
    <row r="302" ht="12.75" customHeight="1">
      <c r="A302" s="222"/>
      <c r="B302" s="222"/>
      <c r="C302" s="222"/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2"/>
      <c r="O302" s="468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</row>
    <row r="303" ht="12.75" customHeight="1">
      <c r="A303" s="222"/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468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</row>
    <row r="304" ht="12.75" customHeight="1">
      <c r="A304" s="222"/>
      <c r="B304" s="222"/>
      <c r="C304" s="222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468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</row>
    <row r="305" ht="12.75" customHeight="1">
      <c r="A305" s="222"/>
      <c r="B305" s="222"/>
      <c r="C305" s="222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468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</row>
    <row r="306" ht="12.75" customHeight="1">
      <c r="A306" s="222"/>
      <c r="B306" s="222"/>
      <c r="C306" s="222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O306" s="468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</row>
    <row r="307" ht="12.75" customHeight="1">
      <c r="A307" s="222"/>
      <c r="B307" s="222"/>
      <c r="C307" s="222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22"/>
      <c r="O307" s="468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</row>
    <row r="308" ht="12.75" customHeight="1">
      <c r="A308" s="222"/>
      <c r="B308" s="222"/>
      <c r="C308" s="222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222"/>
      <c r="O308" s="468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</row>
    <row r="309" ht="12.75" customHeight="1">
      <c r="A309" s="222"/>
      <c r="B309" s="222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222"/>
      <c r="O309" s="468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</row>
    <row r="310" ht="12.75" customHeight="1">
      <c r="A310" s="222"/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O310" s="468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</row>
    <row r="311" ht="12.75" customHeight="1">
      <c r="A311" s="222"/>
      <c r="B311" s="222"/>
      <c r="C311" s="222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O311" s="468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</row>
    <row r="312" ht="12.75" customHeight="1">
      <c r="A312" s="222"/>
      <c r="B312" s="22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222"/>
      <c r="O312" s="468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</row>
    <row r="313" ht="12.75" customHeight="1">
      <c r="A313" s="222"/>
      <c r="B313" s="222"/>
      <c r="C313" s="222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222"/>
      <c r="O313" s="468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</row>
    <row r="314" ht="12.75" customHeight="1">
      <c r="A314" s="222"/>
      <c r="B314" s="222"/>
      <c r="C314" s="222"/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22"/>
      <c r="O314" s="468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</row>
    <row r="315" ht="12.75" customHeight="1">
      <c r="A315" s="222"/>
      <c r="B315" s="222"/>
      <c r="C315" s="222"/>
      <c r="D315" s="222"/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O315" s="468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</row>
    <row r="316" ht="12.75" customHeight="1">
      <c r="A316" s="222"/>
      <c r="B316" s="222"/>
      <c r="C316" s="222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468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</row>
    <row r="317" ht="12.75" customHeight="1">
      <c r="A317" s="222"/>
      <c r="B317" s="222"/>
      <c r="C317" s="222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O317" s="468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</row>
    <row r="318" ht="12.75" customHeight="1">
      <c r="A318" s="222"/>
      <c r="B318" s="222"/>
      <c r="C318" s="222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O318" s="468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</row>
    <row r="319" ht="12.75" customHeight="1">
      <c r="A319" s="222"/>
      <c r="B319" s="222"/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468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</row>
    <row r="320" ht="12.75" customHeight="1">
      <c r="A320" s="222"/>
      <c r="B320" s="222"/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468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</row>
    <row r="321" ht="12.75" customHeight="1">
      <c r="A321" s="222"/>
      <c r="B321" s="222"/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468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</row>
    <row r="322" ht="12.75" customHeigh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468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</row>
    <row r="323" ht="12.75" customHeight="1">
      <c r="A323" s="222"/>
      <c r="B323" s="222"/>
      <c r="C323" s="222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22"/>
      <c r="O323" s="468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</row>
    <row r="324" ht="12.75" customHeight="1">
      <c r="A324" s="222"/>
      <c r="B324" s="222"/>
      <c r="C324" s="222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468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</row>
    <row r="325" ht="12.75" customHeight="1">
      <c r="A325" s="222"/>
      <c r="B325" s="222"/>
      <c r="C325" s="222"/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22"/>
      <c r="O325" s="468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</row>
    <row r="326" ht="12.75" customHeight="1">
      <c r="A326" s="222"/>
      <c r="B326" s="222"/>
      <c r="C326" s="222"/>
      <c r="D326" s="222"/>
      <c r="E326" s="222"/>
      <c r="F326" s="222"/>
      <c r="G326" s="222"/>
      <c r="H326" s="222"/>
      <c r="I326" s="222"/>
      <c r="J326" s="222"/>
      <c r="K326" s="222"/>
      <c r="L326" s="222"/>
      <c r="M326" s="222"/>
      <c r="N326" s="222"/>
      <c r="O326" s="468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</row>
    <row r="327" ht="12.75" customHeight="1">
      <c r="A327" s="222"/>
      <c r="B327" s="222"/>
      <c r="C327" s="222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O327" s="468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</row>
    <row r="328" ht="12.75" customHeight="1">
      <c r="A328" s="222"/>
      <c r="B328" s="222"/>
      <c r="C328" s="222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2"/>
      <c r="O328" s="468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</row>
    <row r="329" ht="12.75" customHeight="1">
      <c r="A329" s="222"/>
      <c r="B329" s="222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468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</row>
    <row r="330" ht="12.75" customHeight="1">
      <c r="A330" s="222"/>
      <c r="B330" s="222"/>
      <c r="C330" s="222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O330" s="468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</row>
    <row r="331" ht="12.75" customHeight="1">
      <c r="A331" s="222"/>
      <c r="B331" s="222"/>
      <c r="C331" s="222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22"/>
      <c r="O331" s="468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</row>
    <row r="332" ht="12.75" customHeight="1">
      <c r="A332" s="222"/>
      <c r="B332" s="222"/>
      <c r="C332" s="222"/>
      <c r="D332" s="222"/>
      <c r="E332" s="222"/>
      <c r="F332" s="222"/>
      <c r="G332" s="222"/>
      <c r="H332" s="222"/>
      <c r="I332" s="222"/>
      <c r="J332" s="222"/>
      <c r="K332" s="222"/>
      <c r="L332" s="222"/>
      <c r="M332" s="222"/>
      <c r="N332" s="222"/>
      <c r="O332" s="468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</row>
    <row r="333" ht="12.75" customHeight="1">
      <c r="A333" s="222"/>
      <c r="B333" s="222"/>
      <c r="C333" s="222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O333" s="468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</row>
    <row r="334" ht="12.75" customHeight="1">
      <c r="A334" s="222"/>
      <c r="B334" s="222"/>
      <c r="C334" s="222"/>
      <c r="D334" s="222"/>
      <c r="E334" s="222"/>
      <c r="F334" s="222"/>
      <c r="G334" s="222"/>
      <c r="H334" s="222"/>
      <c r="I334" s="222"/>
      <c r="J334" s="222"/>
      <c r="K334" s="222"/>
      <c r="L334" s="222"/>
      <c r="M334" s="222"/>
      <c r="N334" s="222"/>
      <c r="O334" s="468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</row>
    <row r="335" ht="12.75" customHeight="1">
      <c r="A335" s="222"/>
      <c r="B335" s="222"/>
      <c r="C335" s="222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22"/>
      <c r="O335" s="468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</row>
    <row r="336" ht="12.75" customHeight="1">
      <c r="A336" s="222"/>
      <c r="B336" s="222"/>
      <c r="C336" s="222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O336" s="468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</row>
    <row r="337" ht="12.75" customHeight="1">
      <c r="A337" s="222"/>
      <c r="B337" s="222"/>
      <c r="C337" s="222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O337" s="468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</row>
    <row r="338" ht="12.75" customHeight="1">
      <c r="A338" s="222"/>
      <c r="B338" s="222"/>
      <c r="C338" s="222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O338" s="468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</row>
    <row r="339" ht="12.75" customHeight="1">
      <c r="A339" s="222"/>
      <c r="B339" s="222"/>
      <c r="C339" s="222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468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</row>
    <row r="340" ht="12.75" customHeight="1">
      <c r="A340" s="222"/>
      <c r="B340" s="222"/>
      <c r="C340" s="222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O340" s="468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</row>
    <row r="341" ht="12.75" customHeight="1">
      <c r="A341" s="222"/>
      <c r="B341" s="222"/>
      <c r="C341" s="222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O341" s="468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</row>
    <row r="342" ht="12.75" customHeight="1">
      <c r="A342" s="222"/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468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</row>
    <row r="343" ht="12.75" customHeight="1">
      <c r="A343" s="222"/>
      <c r="B343" s="222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468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</row>
    <row r="344" ht="12.75" customHeight="1">
      <c r="A344" s="222"/>
      <c r="B344" s="222"/>
      <c r="C344" s="222"/>
      <c r="D344" s="222"/>
      <c r="E344" s="222"/>
      <c r="F344" s="222"/>
      <c r="G344" s="222"/>
      <c r="H344" s="222"/>
      <c r="I344" s="222"/>
      <c r="J344" s="222"/>
      <c r="K344" s="222"/>
      <c r="L344" s="222"/>
      <c r="M344" s="222"/>
      <c r="N344" s="222"/>
      <c r="O344" s="468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</row>
    <row r="345" ht="12.75" customHeight="1">
      <c r="A345" s="222"/>
      <c r="B345" s="222"/>
      <c r="C345" s="222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22"/>
      <c r="O345" s="468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</row>
    <row r="346" ht="12.75" customHeight="1">
      <c r="A346" s="222"/>
      <c r="B346" s="222"/>
      <c r="C346" s="222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222"/>
      <c r="O346" s="468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</row>
    <row r="347" ht="12.75" customHeight="1">
      <c r="A347" s="222"/>
      <c r="B347" s="222"/>
      <c r="C347" s="222"/>
      <c r="D347" s="222"/>
      <c r="E347" s="222"/>
      <c r="F347" s="222"/>
      <c r="G347" s="222"/>
      <c r="H347" s="222"/>
      <c r="I347" s="222"/>
      <c r="J347" s="222"/>
      <c r="K347" s="222"/>
      <c r="L347" s="222"/>
      <c r="M347" s="222"/>
      <c r="N347" s="222"/>
      <c r="O347" s="468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</row>
    <row r="348" ht="12.75" customHeight="1">
      <c r="A348" s="222"/>
      <c r="B348" s="222"/>
      <c r="C348" s="222"/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468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</row>
    <row r="349" ht="12.75" customHeight="1">
      <c r="A349" s="222"/>
      <c r="B349" s="222"/>
      <c r="C349" s="222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O349" s="468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</row>
    <row r="350" ht="12.75" customHeight="1">
      <c r="A350" s="222"/>
      <c r="B350" s="222"/>
      <c r="C350" s="222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22"/>
      <c r="O350" s="468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</row>
    <row r="351" ht="12.75" customHeight="1">
      <c r="A351" s="222"/>
      <c r="B351" s="222"/>
      <c r="C351" s="222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468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</row>
    <row r="352" ht="12.75" customHeight="1">
      <c r="A352" s="222"/>
      <c r="B352" s="222"/>
      <c r="C352" s="222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22"/>
      <c r="O352" s="468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</row>
    <row r="353" ht="12.75" customHeight="1">
      <c r="A353" s="222"/>
      <c r="B353" s="222"/>
      <c r="C353" s="222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O353" s="468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</row>
    <row r="354" ht="12.75" customHeight="1">
      <c r="A354" s="222"/>
      <c r="B354" s="222"/>
      <c r="C354" s="222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468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</row>
    <row r="355" ht="12.75" customHeight="1">
      <c r="A355" s="222"/>
      <c r="B355" s="222"/>
      <c r="C355" s="222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468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</row>
    <row r="356" ht="12.75" customHeight="1">
      <c r="A356" s="222"/>
      <c r="B356" s="222"/>
      <c r="C356" s="222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22"/>
      <c r="O356" s="468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</row>
    <row r="357" ht="12.75" customHeight="1">
      <c r="A357" s="222"/>
      <c r="B357" s="222"/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468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</row>
    <row r="358" ht="12.75" customHeight="1">
      <c r="A358" s="222"/>
      <c r="B358" s="222"/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22"/>
      <c r="O358" s="468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</row>
    <row r="359" ht="12.75" customHeight="1">
      <c r="A359" s="22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22"/>
      <c r="O359" s="468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</row>
    <row r="360" ht="12.75" customHeight="1">
      <c r="A360" s="222"/>
      <c r="B360" s="222"/>
      <c r="C360" s="222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2"/>
      <c r="O360" s="468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</row>
    <row r="361" ht="12.75" customHeight="1">
      <c r="A361" s="222"/>
      <c r="B361" s="222"/>
      <c r="C361" s="222"/>
      <c r="D361" s="222"/>
      <c r="E361" s="222"/>
      <c r="F361" s="222"/>
      <c r="G361" s="222"/>
      <c r="H361" s="222"/>
      <c r="I361" s="222"/>
      <c r="J361" s="222"/>
      <c r="K361" s="222"/>
      <c r="L361" s="222"/>
      <c r="M361" s="222"/>
      <c r="N361" s="222"/>
      <c r="O361" s="468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</row>
    <row r="362" ht="12.75" customHeigh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468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</row>
    <row r="363" ht="12.75" customHeight="1">
      <c r="A363" s="222"/>
      <c r="B363" s="222"/>
      <c r="C363" s="222"/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22"/>
      <c r="O363" s="468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</row>
    <row r="364" ht="12.75" customHeight="1">
      <c r="A364" s="222"/>
      <c r="B364" s="222"/>
      <c r="C364" s="222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O364" s="468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</row>
    <row r="365" ht="12.75" customHeight="1">
      <c r="A365" s="222"/>
      <c r="B365" s="222"/>
      <c r="C365" s="222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468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</row>
    <row r="366" ht="12.75" customHeight="1">
      <c r="A366" s="222"/>
      <c r="B366" s="222"/>
      <c r="C366" s="222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468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</row>
    <row r="367" ht="12.75" customHeight="1">
      <c r="A367" s="222"/>
      <c r="B367" s="222"/>
      <c r="C367" s="222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22"/>
      <c r="O367" s="468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</row>
    <row r="368" ht="12.75" customHeight="1">
      <c r="A368" s="222"/>
      <c r="B368" s="222"/>
      <c r="C368" s="222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2"/>
      <c r="O368" s="468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</row>
    <row r="369" ht="12.75" customHeight="1">
      <c r="A369" s="222"/>
      <c r="B369" s="222"/>
      <c r="C369" s="222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O369" s="468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</row>
    <row r="370" ht="12.75" customHeight="1">
      <c r="A370" s="222"/>
      <c r="B370" s="222"/>
      <c r="C370" s="222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22"/>
      <c r="O370" s="468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</row>
    <row r="371" ht="12.75" customHeight="1">
      <c r="A371" s="222"/>
      <c r="B371" s="222"/>
      <c r="C371" s="222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468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</row>
    <row r="372" ht="12.75" customHeight="1">
      <c r="A372" s="222"/>
      <c r="B372" s="222"/>
      <c r="C372" s="222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O372" s="468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</row>
    <row r="373" ht="12.75" customHeight="1">
      <c r="A373" s="222"/>
      <c r="B373" s="222"/>
      <c r="C373" s="222"/>
      <c r="D373" s="222"/>
      <c r="E373" s="222"/>
      <c r="F373" s="222"/>
      <c r="G373" s="222"/>
      <c r="H373" s="222"/>
      <c r="I373" s="222"/>
      <c r="J373" s="222"/>
      <c r="K373" s="222"/>
      <c r="L373" s="222"/>
      <c r="M373" s="222"/>
      <c r="N373" s="222"/>
      <c r="O373" s="468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</row>
    <row r="374" ht="12.75" customHeight="1">
      <c r="A374" s="222"/>
      <c r="B374" s="222"/>
      <c r="C374" s="222"/>
      <c r="D374" s="222"/>
      <c r="E374" s="222"/>
      <c r="F374" s="222"/>
      <c r="G374" s="222"/>
      <c r="H374" s="222"/>
      <c r="I374" s="222"/>
      <c r="J374" s="222"/>
      <c r="K374" s="222"/>
      <c r="L374" s="222"/>
      <c r="M374" s="222"/>
      <c r="N374" s="222"/>
      <c r="O374" s="468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</row>
    <row r="375" ht="12.75" customHeight="1">
      <c r="A375" s="222"/>
      <c r="B375" s="222"/>
      <c r="C375" s="222"/>
      <c r="D375" s="222"/>
      <c r="E375" s="222"/>
      <c r="F375" s="222"/>
      <c r="G375" s="222"/>
      <c r="H375" s="222"/>
      <c r="I375" s="222"/>
      <c r="J375" s="222"/>
      <c r="K375" s="222"/>
      <c r="L375" s="222"/>
      <c r="M375" s="222"/>
      <c r="N375" s="222"/>
      <c r="O375" s="468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</row>
    <row r="376" ht="12.75" customHeight="1">
      <c r="A376" s="222"/>
      <c r="B376" s="222"/>
      <c r="C376" s="222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O376" s="468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</row>
    <row r="377" ht="12.75" customHeight="1">
      <c r="A377" s="222"/>
      <c r="B377" s="222"/>
      <c r="C377" s="222"/>
      <c r="D377" s="222"/>
      <c r="E377" s="222"/>
      <c r="F377" s="222"/>
      <c r="G377" s="222"/>
      <c r="H377" s="222"/>
      <c r="I377" s="222"/>
      <c r="J377" s="222"/>
      <c r="K377" s="222"/>
      <c r="L377" s="222"/>
      <c r="M377" s="222"/>
      <c r="N377" s="222"/>
      <c r="O377" s="468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</row>
    <row r="378" ht="12.75" customHeight="1">
      <c r="A378" s="222"/>
      <c r="B378" s="222"/>
      <c r="C378" s="222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468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</row>
    <row r="379" ht="12.75" customHeight="1">
      <c r="A379" s="222"/>
      <c r="B379" s="222"/>
      <c r="C379" s="222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22"/>
      <c r="O379" s="468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</row>
    <row r="380" ht="12.75" customHeight="1">
      <c r="A380" s="222"/>
      <c r="B380" s="222"/>
      <c r="C380" s="222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22"/>
      <c r="O380" s="468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</row>
    <row r="381" ht="12.75" customHeight="1">
      <c r="A381" s="222"/>
      <c r="B381" s="222"/>
      <c r="C381" s="222"/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22"/>
      <c r="O381" s="468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</row>
    <row r="382" ht="12.75" customHeight="1">
      <c r="A382" s="222"/>
      <c r="B382" s="222"/>
      <c r="C382" s="222"/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22"/>
      <c r="O382" s="468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</row>
    <row r="383" ht="12.75" customHeight="1">
      <c r="A383" s="222"/>
      <c r="B383" s="222"/>
      <c r="C383" s="222"/>
      <c r="D383" s="222"/>
      <c r="E383" s="222"/>
      <c r="F383" s="222"/>
      <c r="G383" s="222"/>
      <c r="H383" s="222"/>
      <c r="I383" s="222"/>
      <c r="J383" s="222"/>
      <c r="K383" s="222"/>
      <c r="L383" s="222"/>
      <c r="M383" s="222"/>
      <c r="N383" s="222"/>
      <c r="O383" s="468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</row>
    <row r="384" ht="12.75" customHeight="1">
      <c r="A384" s="222"/>
      <c r="B384" s="222"/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468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</row>
    <row r="385" ht="12.75" customHeight="1">
      <c r="A385" s="222"/>
      <c r="B385" s="222"/>
      <c r="C385" s="222"/>
      <c r="D385" s="222"/>
      <c r="E385" s="222"/>
      <c r="F385" s="222"/>
      <c r="G385" s="222"/>
      <c r="H385" s="222"/>
      <c r="I385" s="222"/>
      <c r="J385" s="222"/>
      <c r="K385" s="222"/>
      <c r="L385" s="222"/>
      <c r="M385" s="222"/>
      <c r="N385" s="222"/>
      <c r="O385" s="468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</row>
    <row r="386" ht="12.75" customHeight="1">
      <c r="A386" s="222"/>
      <c r="B386" s="222"/>
      <c r="C386" s="222"/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22"/>
      <c r="O386" s="468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</row>
    <row r="387" ht="12.75" customHeight="1">
      <c r="A387" s="222"/>
      <c r="B387" s="222"/>
      <c r="C387" s="222"/>
      <c r="D387" s="222"/>
      <c r="E387" s="222"/>
      <c r="F387" s="222"/>
      <c r="G387" s="222"/>
      <c r="H387" s="222"/>
      <c r="I387" s="222"/>
      <c r="J387" s="222"/>
      <c r="K387" s="222"/>
      <c r="L387" s="222"/>
      <c r="M387" s="222"/>
      <c r="N387" s="222"/>
      <c r="O387" s="468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</row>
    <row r="388" ht="12.75" customHeight="1">
      <c r="A388" s="222"/>
      <c r="B388" s="222"/>
      <c r="C388" s="222"/>
      <c r="D388" s="222"/>
      <c r="E388" s="222"/>
      <c r="F388" s="222"/>
      <c r="G388" s="222"/>
      <c r="H388" s="222"/>
      <c r="I388" s="222"/>
      <c r="J388" s="222"/>
      <c r="K388" s="222"/>
      <c r="L388" s="222"/>
      <c r="M388" s="222"/>
      <c r="N388" s="222"/>
      <c r="O388" s="468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</row>
    <row r="389" ht="12.75" customHeight="1">
      <c r="A389" s="222"/>
      <c r="B389" s="222"/>
      <c r="C389" s="222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22"/>
      <c r="O389" s="468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</row>
    <row r="390" ht="12.75" customHeight="1">
      <c r="A390" s="222"/>
      <c r="B390" s="222"/>
      <c r="C390" s="222"/>
      <c r="D390" s="222"/>
      <c r="E390" s="222"/>
      <c r="F390" s="222"/>
      <c r="G390" s="222"/>
      <c r="H390" s="222"/>
      <c r="I390" s="222"/>
      <c r="J390" s="222"/>
      <c r="K390" s="222"/>
      <c r="L390" s="222"/>
      <c r="M390" s="222"/>
      <c r="N390" s="222"/>
      <c r="O390" s="468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</row>
    <row r="391" ht="12.75" customHeight="1">
      <c r="A391" s="222"/>
      <c r="B391" s="222"/>
      <c r="C391" s="222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22"/>
      <c r="O391" s="468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</row>
    <row r="392" ht="12.75" customHeight="1">
      <c r="A392" s="222"/>
      <c r="B392" s="222"/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468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  <c r="Z392" s="222"/>
    </row>
    <row r="393" ht="12.75" customHeight="1">
      <c r="A393" s="222"/>
      <c r="B393" s="222"/>
      <c r="C393" s="222"/>
      <c r="D393" s="222"/>
      <c r="E393" s="222"/>
      <c r="F393" s="222"/>
      <c r="G393" s="222"/>
      <c r="H393" s="222"/>
      <c r="I393" s="222"/>
      <c r="J393" s="222"/>
      <c r="K393" s="222"/>
      <c r="L393" s="222"/>
      <c r="M393" s="222"/>
      <c r="N393" s="222"/>
      <c r="O393" s="468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  <c r="Z393" s="222"/>
    </row>
    <row r="394" ht="12.75" customHeight="1">
      <c r="A394" s="222"/>
      <c r="B394" s="222"/>
      <c r="C394" s="222"/>
      <c r="D394" s="222"/>
      <c r="E394" s="222"/>
      <c r="F394" s="222"/>
      <c r="G394" s="222"/>
      <c r="H394" s="222"/>
      <c r="I394" s="222"/>
      <c r="J394" s="222"/>
      <c r="K394" s="222"/>
      <c r="L394" s="222"/>
      <c r="M394" s="222"/>
      <c r="N394" s="222"/>
      <c r="O394" s="468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</row>
    <row r="395" ht="12.75" customHeight="1">
      <c r="A395" s="222"/>
      <c r="B395" s="222"/>
      <c r="C395" s="222"/>
      <c r="D395" s="222"/>
      <c r="E395" s="222"/>
      <c r="F395" s="222"/>
      <c r="G395" s="222"/>
      <c r="H395" s="222"/>
      <c r="I395" s="222"/>
      <c r="J395" s="222"/>
      <c r="K395" s="222"/>
      <c r="L395" s="222"/>
      <c r="M395" s="222"/>
      <c r="N395" s="222"/>
      <c r="O395" s="468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</row>
    <row r="396" ht="12.75" customHeight="1">
      <c r="A396" s="222"/>
      <c r="B396" s="222"/>
      <c r="C396" s="222"/>
      <c r="D396" s="222"/>
      <c r="E396" s="222"/>
      <c r="F396" s="222"/>
      <c r="G396" s="222"/>
      <c r="H396" s="222"/>
      <c r="I396" s="222"/>
      <c r="J396" s="222"/>
      <c r="K396" s="222"/>
      <c r="L396" s="222"/>
      <c r="M396" s="222"/>
      <c r="N396" s="222"/>
      <c r="O396" s="468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</row>
    <row r="397" ht="12.75" customHeight="1">
      <c r="A397" s="222"/>
      <c r="B397" s="222"/>
      <c r="C397" s="222"/>
      <c r="D397" s="222"/>
      <c r="E397" s="222"/>
      <c r="F397" s="222"/>
      <c r="G397" s="222"/>
      <c r="H397" s="222"/>
      <c r="I397" s="222"/>
      <c r="J397" s="222"/>
      <c r="K397" s="222"/>
      <c r="L397" s="222"/>
      <c r="M397" s="222"/>
      <c r="N397" s="222"/>
      <c r="O397" s="468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</row>
    <row r="398" ht="12.75" customHeight="1">
      <c r="A398" s="222"/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  <c r="O398" s="468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</row>
    <row r="399" ht="12.75" customHeight="1">
      <c r="A399" s="222"/>
      <c r="B399" s="222"/>
      <c r="C399" s="222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  <c r="N399" s="222"/>
      <c r="O399" s="468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  <c r="Z399" s="222"/>
    </row>
    <row r="400" ht="12.75" customHeight="1">
      <c r="A400" s="222"/>
      <c r="B400" s="222"/>
      <c r="C400" s="222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  <c r="N400" s="222"/>
      <c r="O400" s="468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</row>
    <row r="401" ht="12.75" customHeight="1">
      <c r="A401" s="222"/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468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  <c r="Z401" s="222"/>
    </row>
    <row r="402" ht="12.75" customHeigh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468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</row>
    <row r="403" ht="12.75" customHeight="1">
      <c r="A403" s="222"/>
      <c r="B403" s="222"/>
      <c r="C403" s="222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22"/>
      <c r="O403" s="468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</row>
    <row r="404" ht="12.75" customHeight="1">
      <c r="A404" s="222"/>
      <c r="B404" s="222"/>
      <c r="C404" s="222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22"/>
      <c r="O404" s="468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</row>
    <row r="405" ht="12.75" customHeight="1">
      <c r="A405" s="222"/>
      <c r="B405" s="222"/>
      <c r="C405" s="222"/>
      <c r="D405" s="222"/>
      <c r="E405" s="222"/>
      <c r="F405" s="222"/>
      <c r="G405" s="222"/>
      <c r="H405" s="222"/>
      <c r="I405" s="222"/>
      <c r="J405" s="222"/>
      <c r="K405" s="222"/>
      <c r="L405" s="222"/>
      <c r="M405" s="222"/>
      <c r="N405" s="222"/>
      <c r="O405" s="468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</row>
    <row r="406" ht="12.75" customHeight="1">
      <c r="A406" s="222"/>
      <c r="B406" s="222"/>
      <c r="C406" s="222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22"/>
      <c r="O406" s="468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</row>
    <row r="407" ht="12.75" customHeight="1">
      <c r="A407" s="222"/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O407" s="468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</row>
    <row r="408" ht="12.75" customHeight="1">
      <c r="A408" s="222"/>
      <c r="B408" s="222"/>
      <c r="C408" s="222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O408" s="468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</row>
    <row r="409" ht="12.75" customHeight="1">
      <c r="A409" s="222"/>
      <c r="B409" s="222"/>
      <c r="C409" s="222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O409" s="468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</row>
    <row r="410" ht="12.75" customHeight="1">
      <c r="A410" s="222"/>
      <c r="B410" s="222"/>
      <c r="C410" s="222"/>
      <c r="D410" s="222"/>
      <c r="E410" s="222"/>
      <c r="F410" s="222"/>
      <c r="G410" s="222"/>
      <c r="H410" s="222"/>
      <c r="I410" s="222"/>
      <c r="J410" s="222"/>
      <c r="K410" s="222"/>
      <c r="L410" s="222"/>
      <c r="M410" s="222"/>
      <c r="N410" s="222"/>
      <c r="O410" s="468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</row>
    <row r="411" ht="12.75" customHeight="1">
      <c r="A411" s="222"/>
      <c r="B411" s="222"/>
      <c r="C411" s="222"/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2"/>
      <c r="O411" s="468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</row>
    <row r="412" ht="12.75" customHeight="1">
      <c r="A412" s="222"/>
      <c r="B412" s="222"/>
      <c r="C412" s="222"/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22"/>
      <c r="O412" s="468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</row>
    <row r="413" ht="12.75" customHeight="1">
      <c r="A413" s="222"/>
      <c r="B413" s="222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468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</row>
    <row r="414" ht="12.75" customHeight="1">
      <c r="A414" s="222"/>
      <c r="B414" s="222"/>
      <c r="C414" s="222"/>
      <c r="D414" s="222"/>
      <c r="E414" s="222"/>
      <c r="F414" s="222"/>
      <c r="G414" s="222"/>
      <c r="H414" s="222"/>
      <c r="I414" s="222"/>
      <c r="J414" s="222"/>
      <c r="K414" s="222"/>
      <c r="L414" s="222"/>
      <c r="M414" s="222"/>
      <c r="N414" s="222"/>
      <c r="O414" s="468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</row>
    <row r="415" ht="12.75" customHeight="1">
      <c r="A415" s="222"/>
      <c r="B415" s="222"/>
      <c r="C415" s="222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2"/>
      <c r="O415" s="468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</row>
    <row r="416" ht="12.75" customHeight="1">
      <c r="A416" s="222"/>
      <c r="B416" s="222"/>
      <c r="C416" s="222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2"/>
      <c r="O416" s="468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</row>
    <row r="417" ht="12.75" customHeight="1">
      <c r="A417" s="222"/>
      <c r="B417" s="222"/>
      <c r="C417" s="222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2"/>
      <c r="O417" s="468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</row>
    <row r="418" ht="12.75" customHeight="1">
      <c r="A418" s="222"/>
      <c r="B418" s="222"/>
      <c r="C418" s="222"/>
      <c r="D418" s="222"/>
      <c r="E418" s="222"/>
      <c r="F418" s="222"/>
      <c r="G418" s="222"/>
      <c r="H418" s="222"/>
      <c r="I418" s="222"/>
      <c r="J418" s="222"/>
      <c r="K418" s="222"/>
      <c r="L418" s="222"/>
      <c r="M418" s="222"/>
      <c r="N418" s="222"/>
      <c r="O418" s="468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</row>
    <row r="419" ht="12.75" customHeight="1">
      <c r="A419" s="222"/>
      <c r="B419" s="222"/>
      <c r="C419" s="222"/>
      <c r="D419" s="222"/>
      <c r="E419" s="222"/>
      <c r="F419" s="222"/>
      <c r="G419" s="222"/>
      <c r="H419" s="222"/>
      <c r="I419" s="222"/>
      <c r="J419" s="222"/>
      <c r="K419" s="222"/>
      <c r="L419" s="222"/>
      <c r="M419" s="222"/>
      <c r="N419" s="222"/>
      <c r="O419" s="468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</row>
    <row r="420" ht="12.75" customHeight="1">
      <c r="A420" s="222"/>
      <c r="B420" s="222"/>
      <c r="C420" s="222"/>
      <c r="D420" s="222"/>
      <c r="E420" s="222"/>
      <c r="F420" s="222"/>
      <c r="G420" s="222"/>
      <c r="H420" s="222"/>
      <c r="I420" s="222"/>
      <c r="J420" s="222"/>
      <c r="K420" s="222"/>
      <c r="L420" s="222"/>
      <c r="M420" s="222"/>
      <c r="N420" s="222"/>
      <c r="O420" s="468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</row>
    <row r="421" ht="12.75" customHeight="1">
      <c r="A421" s="222"/>
      <c r="B421" s="222"/>
      <c r="C421" s="222"/>
      <c r="D421" s="222"/>
      <c r="E421" s="222"/>
      <c r="F421" s="222"/>
      <c r="G421" s="222"/>
      <c r="H421" s="222"/>
      <c r="I421" s="222"/>
      <c r="J421" s="222"/>
      <c r="K421" s="222"/>
      <c r="L421" s="222"/>
      <c r="M421" s="222"/>
      <c r="N421" s="222"/>
      <c r="O421" s="468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</row>
    <row r="422" ht="12.75" customHeight="1">
      <c r="A422" s="222"/>
      <c r="B422" s="222"/>
      <c r="C422" s="222"/>
      <c r="D422" s="222"/>
      <c r="E422" s="222"/>
      <c r="F422" s="222"/>
      <c r="G422" s="222"/>
      <c r="H422" s="222"/>
      <c r="I422" s="222"/>
      <c r="J422" s="222"/>
      <c r="K422" s="222"/>
      <c r="L422" s="222"/>
      <c r="M422" s="222"/>
      <c r="N422" s="222"/>
      <c r="O422" s="468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</row>
    <row r="423" ht="12.75" customHeight="1">
      <c r="A423" s="222"/>
      <c r="B423" s="222"/>
      <c r="C423" s="222"/>
      <c r="D423" s="222"/>
      <c r="E423" s="222"/>
      <c r="F423" s="222"/>
      <c r="G423" s="222"/>
      <c r="H423" s="222"/>
      <c r="I423" s="222"/>
      <c r="J423" s="222"/>
      <c r="K423" s="222"/>
      <c r="L423" s="222"/>
      <c r="M423" s="222"/>
      <c r="N423" s="222"/>
      <c r="O423" s="468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</row>
    <row r="424" ht="12.75" customHeight="1">
      <c r="A424" s="222"/>
      <c r="B424" s="222"/>
      <c r="C424" s="222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  <c r="O424" s="468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</row>
    <row r="425" ht="12.75" customHeight="1">
      <c r="A425" s="222"/>
      <c r="B425" s="222"/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468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</row>
    <row r="426" ht="12.75" customHeight="1">
      <c r="A426" s="222"/>
      <c r="B426" s="222"/>
      <c r="C426" s="222"/>
      <c r="D426" s="222"/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O426" s="468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</row>
    <row r="427" ht="12.75" customHeight="1">
      <c r="A427" s="222"/>
      <c r="B427" s="222"/>
      <c r="C427" s="222"/>
      <c r="D427" s="222"/>
      <c r="E427" s="222"/>
      <c r="F427" s="222"/>
      <c r="G427" s="222"/>
      <c r="H427" s="222"/>
      <c r="I427" s="222"/>
      <c r="J427" s="222"/>
      <c r="K427" s="222"/>
      <c r="L427" s="222"/>
      <c r="M427" s="222"/>
      <c r="N427" s="222"/>
      <c r="O427" s="468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</row>
    <row r="428" ht="12.75" customHeight="1">
      <c r="A428" s="222"/>
      <c r="B428" s="222"/>
      <c r="C428" s="222"/>
      <c r="D428" s="222"/>
      <c r="E428" s="222"/>
      <c r="F428" s="222"/>
      <c r="G428" s="222"/>
      <c r="H428" s="222"/>
      <c r="I428" s="222"/>
      <c r="J428" s="222"/>
      <c r="K428" s="222"/>
      <c r="L428" s="222"/>
      <c r="M428" s="222"/>
      <c r="N428" s="222"/>
      <c r="O428" s="468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</row>
    <row r="429" ht="12.75" customHeight="1">
      <c r="A429" s="222"/>
      <c r="B429" s="222"/>
      <c r="C429" s="222"/>
      <c r="D429" s="222"/>
      <c r="E429" s="222"/>
      <c r="F429" s="222"/>
      <c r="G429" s="222"/>
      <c r="H429" s="222"/>
      <c r="I429" s="222"/>
      <c r="J429" s="222"/>
      <c r="K429" s="222"/>
      <c r="L429" s="222"/>
      <c r="M429" s="222"/>
      <c r="N429" s="222"/>
      <c r="O429" s="468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</row>
    <row r="430" ht="12.75" customHeight="1">
      <c r="A430" s="222"/>
      <c r="B430" s="222"/>
      <c r="C430" s="222"/>
      <c r="D430" s="222"/>
      <c r="E430" s="222"/>
      <c r="F430" s="222"/>
      <c r="G430" s="222"/>
      <c r="H430" s="222"/>
      <c r="I430" s="222"/>
      <c r="J430" s="222"/>
      <c r="K430" s="222"/>
      <c r="L430" s="222"/>
      <c r="M430" s="222"/>
      <c r="N430" s="222"/>
      <c r="O430" s="468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</row>
    <row r="431" ht="12.75" customHeight="1">
      <c r="A431" s="222"/>
      <c r="B431" s="222"/>
      <c r="C431" s="222"/>
      <c r="D431" s="222"/>
      <c r="E431" s="222"/>
      <c r="F431" s="222"/>
      <c r="G431" s="222"/>
      <c r="H431" s="222"/>
      <c r="I431" s="222"/>
      <c r="J431" s="222"/>
      <c r="K431" s="222"/>
      <c r="L431" s="222"/>
      <c r="M431" s="222"/>
      <c r="N431" s="222"/>
      <c r="O431" s="468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</row>
    <row r="432" ht="12.75" customHeight="1">
      <c r="A432" s="222"/>
      <c r="B432" s="222"/>
      <c r="C432" s="222"/>
      <c r="D432" s="222"/>
      <c r="E432" s="222"/>
      <c r="F432" s="222"/>
      <c r="G432" s="222"/>
      <c r="H432" s="222"/>
      <c r="I432" s="222"/>
      <c r="J432" s="222"/>
      <c r="K432" s="222"/>
      <c r="L432" s="222"/>
      <c r="M432" s="222"/>
      <c r="N432" s="222"/>
      <c r="O432" s="468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</row>
    <row r="433" ht="12.75" customHeight="1">
      <c r="A433" s="222"/>
      <c r="B433" s="222"/>
      <c r="C433" s="222"/>
      <c r="D433" s="222"/>
      <c r="E433" s="222"/>
      <c r="F433" s="222"/>
      <c r="G433" s="222"/>
      <c r="H433" s="222"/>
      <c r="I433" s="222"/>
      <c r="J433" s="222"/>
      <c r="K433" s="222"/>
      <c r="L433" s="222"/>
      <c r="M433" s="222"/>
      <c r="N433" s="222"/>
      <c r="O433" s="468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</row>
    <row r="434" ht="12.75" customHeight="1">
      <c r="A434" s="222"/>
      <c r="B434" s="222"/>
      <c r="C434" s="222"/>
      <c r="D434" s="222"/>
      <c r="E434" s="222"/>
      <c r="F434" s="222"/>
      <c r="G434" s="222"/>
      <c r="H434" s="222"/>
      <c r="I434" s="222"/>
      <c r="J434" s="222"/>
      <c r="K434" s="222"/>
      <c r="L434" s="222"/>
      <c r="M434" s="222"/>
      <c r="N434" s="222"/>
      <c r="O434" s="468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  <c r="Z434" s="222"/>
    </row>
    <row r="435" ht="12.75" customHeight="1">
      <c r="A435" s="222"/>
      <c r="B435" s="222"/>
      <c r="C435" s="222"/>
      <c r="D435" s="222"/>
      <c r="E435" s="222"/>
      <c r="F435" s="222"/>
      <c r="G435" s="222"/>
      <c r="H435" s="222"/>
      <c r="I435" s="222"/>
      <c r="J435" s="222"/>
      <c r="K435" s="222"/>
      <c r="L435" s="222"/>
      <c r="M435" s="222"/>
      <c r="N435" s="222"/>
      <c r="O435" s="468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</row>
    <row r="436" ht="12.75" customHeight="1">
      <c r="A436" s="222"/>
      <c r="B436" s="222"/>
      <c r="C436" s="222"/>
      <c r="D436" s="222"/>
      <c r="E436" s="222"/>
      <c r="F436" s="222"/>
      <c r="G436" s="222"/>
      <c r="H436" s="222"/>
      <c r="I436" s="222"/>
      <c r="J436" s="222"/>
      <c r="K436" s="222"/>
      <c r="L436" s="222"/>
      <c r="M436" s="222"/>
      <c r="N436" s="222"/>
      <c r="O436" s="468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</row>
    <row r="437" ht="12.75" customHeight="1">
      <c r="A437" s="222"/>
      <c r="B437" s="222"/>
      <c r="C437" s="222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O437" s="468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</row>
    <row r="438" ht="12.75" customHeight="1">
      <c r="A438" s="222"/>
      <c r="B438" s="222"/>
      <c r="C438" s="222"/>
      <c r="D438" s="222"/>
      <c r="E438" s="222"/>
      <c r="F438" s="222"/>
      <c r="G438" s="222"/>
      <c r="H438" s="222"/>
      <c r="I438" s="222"/>
      <c r="J438" s="222"/>
      <c r="K438" s="222"/>
      <c r="L438" s="222"/>
      <c r="M438" s="222"/>
      <c r="N438" s="222"/>
      <c r="O438" s="468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</row>
    <row r="439" ht="12.75" customHeight="1">
      <c r="A439" s="222"/>
      <c r="B439" s="222"/>
      <c r="C439" s="222"/>
      <c r="D439" s="222"/>
      <c r="E439" s="222"/>
      <c r="F439" s="222"/>
      <c r="G439" s="222"/>
      <c r="H439" s="222"/>
      <c r="I439" s="222"/>
      <c r="J439" s="222"/>
      <c r="K439" s="222"/>
      <c r="L439" s="222"/>
      <c r="M439" s="222"/>
      <c r="N439" s="222"/>
      <c r="O439" s="468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</row>
    <row r="440" ht="12.75" customHeight="1">
      <c r="A440" s="222"/>
      <c r="B440" s="222"/>
      <c r="C440" s="222"/>
      <c r="D440" s="222"/>
      <c r="E440" s="222"/>
      <c r="F440" s="222"/>
      <c r="G440" s="222"/>
      <c r="H440" s="222"/>
      <c r="I440" s="222"/>
      <c r="J440" s="222"/>
      <c r="K440" s="222"/>
      <c r="L440" s="222"/>
      <c r="M440" s="222"/>
      <c r="N440" s="222"/>
      <c r="O440" s="468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</row>
    <row r="441" ht="12.75" customHeight="1">
      <c r="A441" s="222"/>
      <c r="B441" s="222"/>
      <c r="C441" s="222"/>
      <c r="D441" s="222"/>
      <c r="E441" s="222"/>
      <c r="F441" s="222"/>
      <c r="G441" s="222"/>
      <c r="H441" s="222"/>
      <c r="I441" s="222"/>
      <c r="J441" s="222"/>
      <c r="K441" s="222"/>
      <c r="L441" s="222"/>
      <c r="M441" s="222"/>
      <c r="N441" s="222"/>
      <c r="O441" s="468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</row>
    <row r="442" ht="12.75" customHeigh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468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</row>
    <row r="443" ht="12.75" customHeight="1">
      <c r="A443" s="222"/>
      <c r="B443" s="222"/>
      <c r="C443" s="222"/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468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</row>
    <row r="444" ht="12.75" customHeight="1">
      <c r="A444" s="222"/>
      <c r="B444" s="222"/>
      <c r="C444" s="222"/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468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</row>
    <row r="445" ht="12.75" customHeight="1">
      <c r="A445" s="222"/>
      <c r="B445" s="222"/>
      <c r="C445" s="222"/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468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</row>
    <row r="446" ht="12.75" customHeight="1">
      <c r="A446" s="222"/>
      <c r="B446" s="222"/>
      <c r="C446" s="222"/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468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</row>
    <row r="447" ht="12.75" customHeight="1">
      <c r="A447" s="222"/>
      <c r="B447" s="222"/>
      <c r="C447" s="222"/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468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</row>
    <row r="448" ht="12.75" customHeight="1">
      <c r="A448" s="222"/>
      <c r="B448" s="222"/>
      <c r="C448" s="222"/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468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</row>
    <row r="449" ht="12.75" customHeight="1">
      <c r="A449" s="222"/>
      <c r="B449" s="222"/>
      <c r="C449" s="222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468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</row>
    <row r="450" ht="12.75" customHeight="1">
      <c r="A450" s="222"/>
      <c r="B450" s="222"/>
      <c r="C450" s="222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468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</row>
    <row r="451" ht="12.75" customHeight="1">
      <c r="A451" s="222"/>
      <c r="B451" s="222"/>
      <c r="C451" s="222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468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</row>
    <row r="452" ht="12.75" customHeight="1">
      <c r="A452" s="222"/>
      <c r="B452" s="222"/>
      <c r="C452" s="222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468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</row>
    <row r="453" ht="12.75" customHeight="1">
      <c r="A453" s="222"/>
      <c r="B453" s="222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468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</row>
    <row r="454" ht="12.75" customHeight="1">
      <c r="A454" s="222"/>
      <c r="B454" s="222"/>
      <c r="C454" s="222"/>
      <c r="D454" s="222"/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468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</row>
    <row r="455" ht="12.75" customHeight="1">
      <c r="A455" s="222"/>
      <c r="B455" s="222"/>
      <c r="C455" s="222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468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</row>
    <row r="456" ht="12.75" customHeight="1">
      <c r="A456" s="222"/>
      <c r="B456" s="222"/>
      <c r="C456" s="222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468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</row>
    <row r="457" ht="12.75" customHeight="1">
      <c r="A457" s="222"/>
      <c r="B457" s="222"/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468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</row>
    <row r="458" ht="12.75" customHeight="1">
      <c r="A458" s="222"/>
      <c r="B458" s="222"/>
      <c r="C458" s="222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468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</row>
    <row r="459" ht="12.75" customHeight="1">
      <c r="A459" s="222"/>
      <c r="B459" s="222"/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468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</row>
    <row r="460" ht="12.75" customHeight="1">
      <c r="A460" s="222"/>
      <c r="B460" s="222"/>
      <c r="C460" s="222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468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</row>
    <row r="461" ht="12.75" customHeight="1">
      <c r="A461" s="222"/>
      <c r="B461" s="222"/>
      <c r="C461" s="222"/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468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</row>
    <row r="462" ht="12.75" customHeight="1">
      <c r="A462" s="222"/>
      <c r="B462" s="222"/>
      <c r="C462" s="222"/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468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</row>
    <row r="463" ht="12.75" customHeight="1">
      <c r="A463" s="222"/>
      <c r="B463" s="222"/>
      <c r="C463" s="222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468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</row>
    <row r="464" ht="12.75" customHeight="1">
      <c r="A464" s="222"/>
      <c r="B464" s="222"/>
      <c r="C464" s="222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468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</row>
    <row r="465" ht="12.75" customHeight="1">
      <c r="A465" s="222"/>
      <c r="B465" s="222"/>
      <c r="C465" s="222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468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</row>
    <row r="466" ht="12.75" customHeight="1">
      <c r="A466" s="222"/>
      <c r="B466" s="222"/>
      <c r="C466" s="222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468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</row>
    <row r="467" ht="12.75" customHeight="1">
      <c r="A467" s="222"/>
      <c r="B467" s="222"/>
      <c r="C467" s="222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468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</row>
    <row r="468" ht="12.75" customHeight="1">
      <c r="A468" s="222"/>
      <c r="B468" s="222"/>
      <c r="C468" s="222"/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468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</row>
    <row r="469" ht="12.75" customHeight="1">
      <c r="A469" s="222"/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468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</row>
    <row r="470" ht="12.75" customHeight="1">
      <c r="A470" s="222"/>
      <c r="B470" s="222"/>
      <c r="C470" s="222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468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</row>
    <row r="471" ht="12.75" customHeight="1">
      <c r="A471" s="222"/>
      <c r="B471" s="222"/>
      <c r="C471" s="222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468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</row>
    <row r="472" ht="12.75" customHeight="1">
      <c r="A472" s="222"/>
      <c r="B472" s="222"/>
      <c r="C472" s="222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468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</row>
    <row r="473" ht="12.75" customHeight="1">
      <c r="A473" s="222"/>
      <c r="B473" s="222"/>
      <c r="C473" s="222"/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468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</row>
    <row r="474" ht="12.75" customHeight="1">
      <c r="A474" s="222"/>
      <c r="B474" s="222"/>
      <c r="C474" s="222"/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468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</row>
    <row r="475" ht="12.75" customHeight="1">
      <c r="A475" s="222"/>
      <c r="B475" s="222"/>
      <c r="C475" s="222"/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468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</row>
    <row r="476" ht="12.75" customHeight="1">
      <c r="A476" s="222"/>
      <c r="B476" s="222"/>
      <c r="C476" s="222"/>
      <c r="D476" s="222"/>
      <c r="E476" s="222"/>
      <c r="F476" s="222"/>
      <c r="G476" s="222"/>
      <c r="H476" s="222"/>
      <c r="I476" s="222"/>
      <c r="J476" s="222"/>
      <c r="K476" s="222"/>
      <c r="L476" s="222"/>
      <c r="M476" s="222"/>
      <c r="N476" s="222"/>
      <c r="O476" s="468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</row>
    <row r="477" ht="12.75" customHeight="1">
      <c r="A477" s="222"/>
      <c r="B477" s="222"/>
      <c r="C477" s="222"/>
      <c r="D477" s="222"/>
      <c r="E477" s="222"/>
      <c r="F477" s="222"/>
      <c r="G477" s="222"/>
      <c r="H477" s="222"/>
      <c r="I477" s="222"/>
      <c r="J477" s="222"/>
      <c r="K477" s="222"/>
      <c r="L477" s="222"/>
      <c r="M477" s="222"/>
      <c r="N477" s="222"/>
      <c r="O477" s="468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</row>
    <row r="478" ht="12.75" customHeight="1">
      <c r="A478" s="222"/>
      <c r="B478" s="222"/>
      <c r="C478" s="222"/>
      <c r="D478" s="222"/>
      <c r="E478" s="222"/>
      <c r="F478" s="222"/>
      <c r="G478" s="222"/>
      <c r="H478" s="222"/>
      <c r="I478" s="222"/>
      <c r="J478" s="222"/>
      <c r="K478" s="222"/>
      <c r="L478" s="222"/>
      <c r="M478" s="222"/>
      <c r="N478" s="222"/>
      <c r="O478" s="468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</row>
    <row r="479" ht="12.75" customHeight="1">
      <c r="A479" s="222"/>
      <c r="B479" s="222"/>
      <c r="C479" s="222"/>
      <c r="D479" s="222"/>
      <c r="E479" s="222"/>
      <c r="F479" s="222"/>
      <c r="G479" s="222"/>
      <c r="H479" s="222"/>
      <c r="I479" s="222"/>
      <c r="J479" s="222"/>
      <c r="K479" s="222"/>
      <c r="L479" s="222"/>
      <c r="M479" s="222"/>
      <c r="N479" s="222"/>
      <c r="O479" s="468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</row>
    <row r="480" ht="12.75" customHeight="1">
      <c r="A480" s="222"/>
      <c r="B480" s="222"/>
      <c r="C480" s="222"/>
      <c r="D480" s="222"/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468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</row>
    <row r="481" ht="12.75" customHeight="1">
      <c r="A481" s="222"/>
      <c r="B481" s="222"/>
      <c r="C481" s="222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468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</row>
    <row r="482" ht="12.75" customHeight="1">
      <c r="A482" s="222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468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</row>
    <row r="483" ht="12.75" customHeight="1">
      <c r="A483" s="222"/>
      <c r="B483" s="222"/>
      <c r="C483" s="222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468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</row>
    <row r="484" ht="12.75" customHeight="1">
      <c r="A484" s="222"/>
      <c r="B484" s="222"/>
      <c r="C484" s="222"/>
      <c r="D484" s="222"/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468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</row>
    <row r="485" ht="12.75" customHeight="1">
      <c r="A485" s="222"/>
      <c r="B485" s="222"/>
      <c r="C485" s="222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468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</row>
    <row r="486" ht="12.75" customHeight="1">
      <c r="A486" s="222"/>
      <c r="B486" s="222"/>
      <c r="C486" s="222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468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</row>
    <row r="487" ht="12.75" customHeight="1">
      <c r="A487" s="222"/>
      <c r="B487" s="222"/>
      <c r="C487" s="222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22"/>
      <c r="O487" s="468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</row>
    <row r="488" ht="12.75" customHeight="1">
      <c r="A488" s="222"/>
      <c r="B488" s="222"/>
      <c r="C488" s="222"/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468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</row>
    <row r="489" ht="12.75" customHeight="1">
      <c r="A489" s="222"/>
      <c r="B489" s="222"/>
      <c r="C489" s="222"/>
      <c r="D489" s="222"/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468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</row>
    <row r="490" ht="12.75" customHeight="1">
      <c r="A490" s="222"/>
      <c r="B490" s="222"/>
      <c r="C490" s="222"/>
      <c r="D490" s="222"/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468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</row>
    <row r="491" ht="12.75" customHeight="1">
      <c r="A491" s="222"/>
      <c r="B491" s="222"/>
      <c r="C491" s="222"/>
      <c r="D491" s="222"/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468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</row>
    <row r="492" ht="12.75" customHeight="1">
      <c r="A492" s="222"/>
      <c r="B492" s="222"/>
      <c r="C492" s="222"/>
      <c r="D492" s="222"/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468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</row>
    <row r="493" ht="12.75" customHeight="1">
      <c r="A493" s="222"/>
      <c r="B493" s="222"/>
      <c r="C493" s="222"/>
      <c r="D493" s="222"/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468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</row>
    <row r="494" ht="12.75" customHeight="1">
      <c r="A494" s="222"/>
      <c r="B494" s="222"/>
      <c r="C494" s="222"/>
      <c r="D494" s="222"/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468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</row>
    <row r="495" ht="12.75" customHeight="1">
      <c r="A495" s="222"/>
      <c r="B495" s="222"/>
      <c r="C495" s="222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468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</row>
    <row r="496" ht="12.75" customHeight="1">
      <c r="A496" s="222"/>
      <c r="B496" s="222"/>
      <c r="C496" s="222"/>
      <c r="D496" s="222"/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468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</row>
    <row r="497" ht="12.75" customHeight="1">
      <c r="A497" s="222"/>
      <c r="B497" s="222"/>
      <c r="C497" s="222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468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</row>
    <row r="498" ht="12.75" customHeight="1">
      <c r="A498" s="222"/>
      <c r="B498" s="222"/>
      <c r="C498" s="222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468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</row>
    <row r="499" ht="12.75" customHeight="1">
      <c r="A499" s="222"/>
      <c r="B499" s="222"/>
      <c r="C499" s="222"/>
      <c r="D499" s="222"/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468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</row>
    <row r="500" ht="12.75" customHeight="1">
      <c r="A500" s="222"/>
      <c r="B500" s="222"/>
      <c r="C500" s="222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468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</row>
    <row r="501" ht="12.75" customHeight="1">
      <c r="A501" s="222"/>
      <c r="B501" s="222"/>
      <c r="C501" s="222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468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</row>
    <row r="502" ht="12.75" customHeight="1">
      <c r="A502" s="222"/>
      <c r="B502" s="222"/>
      <c r="C502" s="222"/>
      <c r="D502" s="222"/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468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</row>
    <row r="503" ht="12.75" customHeight="1">
      <c r="A503" s="222"/>
      <c r="B503" s="222"/>
      <c r="C503" s="222"/>
      <c r="D503" s="222"/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468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</row>
    <row r="504" ht="12.75" customHeight="1">
      <c r="A504" s="222"/>
      <c r="B504" s="222"/>
      <c r="C504" s="222"/>
      <c r="D504" s="222"/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468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</row>
    <row r="505" ht="12.75" customHeight="1">
      <c r="A505" s="222"/>
      <c r="B505" s="222"/>
      <c r="C505" s="222"/>
      <c r="D505" s="222"/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468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</row>
    <row r="506" ht="12.75" customHeight="1">
      <c r="A506" s="222"/>
      <c r="B506" s="222"/>
      <c r="C506" s="222"/>
      <c r="D506" s="222"/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468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</row>
    <row r="507" ht="12.75" customHeight="1">
      <c r="A507" s="222"/>
      <c r="B507" s="222"/>
      <c r="C507" s="222"/>
      <c r="D507" s="222"/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468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</row>
    <row r="508" ht="12.75" customHeight="1">
      <c r="A508" s="222"/>
      <c r="B508" s="222"/>
      <c r="C508" s="222"/>
      <c r="D508" s="222"/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468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</row>
    <row r="509" ht="12.75" customHeight="1">
      <c r="A509" s="222"/>
      <c r="B509" s="222"/>
      <c r="C509" s="222"/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468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</row>
    <row r="510" ht="12.75" customHeight="1">
      <c r="A510" s="222"/>
      <c r="B510" s="222"/>
      <c r="C510" s="222"/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468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</row>
    <row r="511" ht="12.75" customHeight="1">
      <c r="A511" s="222"/>
      <c r="B511" s="222"/>
      <c r="C511" s="222"/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468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</row>
    <row r="512" ht="12.75" customHeight="1">
      <c r="A512" s="222"/>
      <c r="B512" s="222"/>
      <c r="C512" s="222"/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468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</row>
    <row r="513" ht="12.75" customHeight="1">
      <c r="A513" s="222"/>
      <c r="B513" s="222"/>
      <c r="C513" s="222"/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468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</row>
    <row r="514" ht="12.75" customHeight="1">
      <c r="A514" s="222"/>
      <c r="B514" s="222"/>
      <c r="C514" s="222"/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468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</row>
    <row r="515" ht="12.75" customHeight="1">
      <c r="A515" s="222"/>
      <c r="B515" s="222"/>
      <c r="C515" s="222"/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468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</row>
    <row r="516" ht="12.75" customHeight="1">
      <c r="A516" s="222"/>
      <c r="B516" s="222"/>
      <c r="C516" s="222"/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468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</row>
    <row r="517" ht="12.75" customHeight="1">
      <c r="A517" s="222"/>
      <c r="B517" s="222"/>
      <c r="C517" s="222"/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468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</row>
    <row r="518" ht="12.75" customHeight="1">
      <c r="A518" s="222"/>
      <c r="B518" s="222"/>
      <c r="C518" s="222"/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468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</row>
    <row r="519" ht="12.75" customHeight="1">
      <c r="A519" s="222"/>
      <c r="B519" s="222"/>
      <c r="C519" s="222"/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468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</row>
    <row r="520" ht="12.75" customHeight="1">
      <c r="A520" s="222"/>
      <c r="B520" s="222"/>
      <c r="C520" s="222"/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468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</row>
    <row r="521" ht="12.75" customHeight="1">
      <c r="A521" s="222"/>
      <c r="B521" s="222"/>
      <c r="C521" s="222"/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468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</row>
    <row r="522" ht="12.75" customHeight="1">
      <c r="A522" s="222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468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</row>
    <row r="523" ht="12.75" customHeight="1">
      <c r="A523" s="222"/>
      <c r="B523" s="222"/>
      <c r="C523" s="222"/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468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</row>
    <row r="524" ht="12.75" customHeight="1">
      <c r="A524" s="222"/>
      <c r="B524" s="222"/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468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</row>
    <row r="525" ht="12.75" customHeight="1">
      <c r="A525" s="222"/>
      <c r="B525" s="222"/>
      <c r="C525" s="222"/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468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</row>
    <row r="526" ht="12.75" customHeight="1">
      <c r="A526" s="222"/>
      <c r="B526" s="222"/>
      <c r="C526" s="222"/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468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</row>
    <row r="527" ht="12.75" customHeight="1">
      <c r="A527" s="222"/>
      <c r="B527" s="222"/>
      <c r="C527" s="222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468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</row>
    <row r="528" ht="12.75" customHeight="1">
      <c r="A528" s="222"/>
      <c r="B528" s="222"/>
      <c r="C528" s="222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468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</row>
    <row r="529" ht="12.75" customHeight="1">
      <c r="A529" s="222"/>
      <c r="B529" s="222"/>
      <c r="C529" s="222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468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</row>
    <row r="530" ht="12.75" customHeight="1">
      <c r="A530" s="222"/>
      <c r="B530" s="222"/>
      <c r="C530" s="222"/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468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</row>
    <row r="531" ht="12.75" customHeight="1">
      <c r="A531" s="222"/>
      <c r="B531" s="222"/>
      <c r="C531" s="222"/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468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</row>
    <row r="532" ht="12.75" customHeight="1">
      <c r="A532" s="222"/>
      <c r="B532" s="222"/>
      <c r="C532" s="222"/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468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</row>
    <row r="533" ht="12.75" customHeight="1">
      <c r="A533" s="222"/>
      <c r="B533" s="222"/>
      <c r="C533" s="222"/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468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</row>
    <row r="534" ht="12.75" customHeight="1">
      <c r="A534" s="222"/>
      <c r="B534" s="222"/>
      <c r="C534" s="222"/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468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</row>
    <row r="535" ht="12.75" customHeight="1">
      <c r="A535" s="222"/>
      <c r="B535" s="222"/>
      <c r="C535" s="222"/>
      <c r="D535" s="222"/>
      <c r="E535" s="222"/>
      <c r="F535" s="222"/>
      <c r="G535" s="222"/>
      <c r="H535" s="222"/>
      <c r="I535" s="222"/>
      <c r="J535" s="222"/>
      <c r="K535" s="222"/>
      <c r="L535" s="222"/>
      <c r="M535" s="222"/>
      <c r="N535" s="222"/>
      <c r="O535" s="468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</row>
    <row r="536" ht="12.75" customHeight="1">
      <c r="A536" s="222"/>
      <c r="B536" s="222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468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</row>
    <row r="537" ht="12.75" customHeight="1">
      <c r="A537" s="222"/>
      <c r="B537" s="222"/>
      <c r="C537" s="222"/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468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</row>
    <row r="538" ht="12.75" customHeight="1">
      <c r="A538" s="222"/>
      <c r="B538" s="222"/>
      <c r="C538" s="222"/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468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</row>
    <row r="539" ht="12.75" customHeight="1">
      <c r="A539" s="222"/>
      <c r="B539" s="222"/>
      <c r="C539" s="222"/>
      <c r="D539" s="222"/>
      <c r="E539" s="222"/>
      <c r="F539" s="222"/>
      <c r="G539" s="222"/>
      <c r="H539" s="222"/>
      <c r="I539" s="222"/>
      <c r="J539" s="222"/>
      <c r="K539" s="222"/>
      <c r="L539" s="222"/>
      <c r="M539" s="222"/>
      <c r="N539" s="222"/>
      <c r="O539" s="468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</row>
    <row r="540" ht="12.75" customHeight="1">
      <c r="A540" s="222"/>
      <c r="B540" s="222"/>
      <c r="C540" s="222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O540" s="468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</row>
    <row r="541" ht="12.75" customHeight="1">
      <c r="A541" s="222"/>
      <c r="B541" s="222"/>
      <c r="C541" s="222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22"/>
      <c r="O541" s="468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</row>
    <row r="542" ht="12.75" customHeight="1">
      <c r="A542" s="222"/>
      <c r="B542" s="222"/>
      <c r="C542" s="222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O542" s="468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</row>
    <row r="543" ht="12.75" customHeight="1">
      <c r="A543" s="222"/>
      <c r="B543" s="222"/>
      <c r="C543" s="222"/>
      <c r="D543" s="222"/>
      <c r="E543" s="222"/>
      <c r="F543" s="222"/>
      <c r="G543" s="222"/>
      <c r="H543" s="222"/>
      <c r="I543" s="222"/>
      <c r="J543" s="222"/>
      <c r="K543" s="222"/>
      <c r="L543" s="222"/>
      <c r="M543" s="222"/>
      <c r="N543" s="222"/>
      <c r="O543" s="468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</row>
    <row r="544" ht="12.75" customHeight="1">
      <c r="A544" s="222"/>
      <c r="B544" s="222"/>
      <c r="C544" s="222"/>
      <c r="D544" s="222"/>
      <c r="E544" s="222"/>
      <c r="F544" s="222"/>
      <c r="G544" s="222"/>
      <c r="H544" s="222"/>
      <c r="I544" s="222"/>
      <c r="J544" s="222"/>
      <c r="K544" s="222"/>
      <c r="L544" s="222"/>
      <c r="M544" s="222"/>
      <c r="N544" s="222"/>
      <c r="O544" s="468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</row>
    <row r="545" ht="12.75" customHeight="1">
      <c r="A545" s="222"/>
      <c r="B545" s="222"/>
      <c r="C545" s="222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O545" s="468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</row>
    <row r="546" ht="12.75" customHeight="1">
      <c r="A546" s="222"/>
      <c r="B546" s="222"/>
      <c r="C546" s="222"/>
      <c r="D546" s="222"/>
      <c r="E546" s="222"/>
      <c r="F546" s="222"/>
      <c r="G546" s="222"/>
      <c r="H546" s="222"/>
      <c r="I546" s="222"/>
      <c r="J546" s="222"/>
      <c r="K546" s="222"/>
      <c r="L546" s="222"/>
      <c r="M546" s="222"/>
      <c r="N546" s="222"/>
      <c r="O546" s="468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  <c r="Z546" s="222"/>
    </row>
    <row r="547" ht="12.75" customHeight="1">
      <c r="A547" s="222"/>
      <c r="B547" s="222"/>
      <c r="C547" s="222"/>
      <c r="D547" s="222"/>
      <c r="E547" s="222"/>
      <c r="F547" s="222"/>
      <c r="G547" s="222"/>
      <c r="H547" s="222"/>
      <c r="I547" s="222"/>
      <c r="J547" s="222"/>
      <c r="K547" s="222"/>
      <c r="L547" s="222"/>
      <c r="M547" s="222"/>
      <c r="N547" s="222"/>
      <c r="O547" s="468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  <c r="Z547" s="222"/>
    </row>
    <row r="548" ht="12.75" customHeight="1">
      <c r="A548" s="222"/>
      <c r="B548" s="222"/>
      <c r="C548" s="222"/>
      <c r="D548" s="222"/>
      <c r="E548" s="222"/>
      <c r="F548" s="222"/>
      <c r="G548" s="222"/>
      <c r="H548" s="222"/>
      <c r="I548" s="222"/>
      <c r="J548" s="222"/>
      <c r="K548" s="222"/>
      <c r="L548" s="222"/>
      <c r="M548" s="222"/>
      <c r="N548" s="222"/>
      <c r="O548" s="468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</row>
    <row r="549" ht="12.75" customHeight="1">
      <c r="A549" s="222"/>
      <c r="B549" s="222"/>
      <c r="C549" s="222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22"/>
      <c r="O549" s="468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</row>
    <row r="550" ht="12.75" customHeight="1">
      <c r="A550" s="222"/>
      <c r="B550" s="222"/>
      <c r="C550" s="222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22"/>
      <c r="O550" s="468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</row>
    <row r="551" ht="12.75" customHeight="1">
      <c r="A551" s="222"/>
      <c r="B551" s="222"/>
      <c r="C551" s="222"/>
      <c r="D551" s="222"/>
      <c r="E551" s="222"/>
      <c r="F551" s="222"/>
      <c r="G551" s="222"/>
      <c r="H551" s="222"/>
      <c r="I551" s="222"/>
      <c r="J551" s="222"/>
      <c r="K551" s="222"/>
      <c r="L551" s="222"/>
      <c r="M551" s="222"/>
      <c r="N551" s="222"/>
      <c r="O551" s="468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</row>
    <row r="552" ht="12.75" customHeight="1">
      <c r="A552" s="222"/>
      <c r="B552" s="222"/>
      <c r="C552" s="222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22"/>
      <c r="O552" s="468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</row>
    <row r="553" ht="12.75" customHeight="1">
      <c r="A553" s="222"/>
      <c r="B553" s="222"/>
      <c r="C553" s="222"/>
      <c r="D553" s="222"/>
      <c r="E553" s="222"/>
      <c r="F553" s="222"/>
      <c r="G553" s="222"/>
      <c r="H553" s="222"/>
      <c r="I553" s="222"/>
      <c r="J553" s="222"/>
      <c r="K553" s="222"/>
      <c r="L553" s="222"/>
      <c r="M553" s="222"/>
      <c r="N553" s="222"/>
      <c r="O553" s="468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</row>
    <row r="554" ht="12.75" customHeight="1">
      <c r="A554" s="222"/>
      <c r="B554" s="222"/>
      <c r="C554" s="222"/>
      <c r="D554" s="222"/>
      <c r="E554" s="222"/>
      <c r="F554" s="222"/>
      <c r="G554" s="222"/>
      <c r="H554" s="222"/>
      <c r="I554" s="222"/>
      <c r="J554" s="222"/>
      <c r="K554" s="222"/>
      <c r="L554" s="222"/>
      <c r="M554" s="222"/>
      <c r="N554" s="222"/>
      <c r="O554" s="468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</row>
    <row r="555" ht="12.75" customHeight="1">
      <c r="A555" s="222"/>
      <c r="B555" s="222"/>
      <c r="C555" s="222"/>
      <c r="D555" s="222"/>
      <c r="E555" s="222"/>
      <c r="F555" s="222"/>
      <c r="G555" s="222"/>
      <c r="H555" s="222"/>
      <c r="I555" s="222"/>
      <c r="J555" s="222"/>
      <c r="K555" s="222"/>
      <c r="L555" s="222"/>
      <c r="M555" s="222"/>
      <c r="N555" s="222"/>
      <c r="O555" s="468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</row>
    <row r="556" ht="12.75" customHeight="1">
      <c r="A556" s="222"/>
      <c r="B556" s="222"/>
      <c r="C556" s="222"/>
      <c r="D556" s="222"/>
      <c r="E556" s="222"/>
      <c r="F556" s="222"/>
      <c r="G556" s="222"/>
      <c r="H556" s="222"/>
      <c r="I556" s="222"/>
      <c r="J556" s="222"/>
      <c r="K556" s="222"/>
      <c r="L556" s="222"/>
      <c r="M556" s="222"/>
      <c r="N556" s="222"/>
      <c r="O556" s="468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</row>
    <row r="557" ht="12.75" customHeight="1">
      <c r="A557" s="222"/>
      <c r="B557" s="222"/>
      <c r="C557" s="222"/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22"/>
      <c r="O557" s="468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</row>
    <row r="558" ht="12.75" customHeight="1">
      <c r="A558" s="222"/>
      <c r="B558" s="222"/>
      <c r="C558" s="222"/>
      <c r="D558" s="222"/>
      <c r="E558" s="222"/>
      <c r="F558" s="222"/>
      <c r="G558" s="222"/>
      <c r="H558" s="222"/>
      <c r="I558" s="222"/>
      <c r="J558" s="222"/>
      <c r="K558" s="222"/>
      <c r="L558" s="222"/>
      <c r="M558" s="222"/>
      <c r="N558" s="222"/>
      <c r="O558" s="468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</row>
    <row r="559" ht="12.75" customHeight="1">
      <c r="A559" s="222"/>
      <c r="B559" s="222"/>
      <c r="C559" s="222"/>
      <c r="D559" s="222"/>
      <c r="E559" s="222"/>
      <c r="F559" s="222"/>
      <c r="G559" s="222"/>
      <c r="H559" s="222"/>
      <c r="I559" s="222"/>
      <c r="J559" s="222"/>
      <c r="K559" s="222"/>
      <c r="L559" s="222"/>
      <c r="M559" s="222"/>
      <c r="N559" s="222"/>
      <c r="O559" s="468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</row>
    <row r="560" ht="12.75" customHeight="1">
      <c r="A560" s="222"/>
      <c r="B560" s="222"/>
      <c r="C560" s="222"/>
      <c r="D560" s="222"/>
      <c r="E560" s="222"/>
      <c r="F560" s="222"/>
      <c r="G560" s="222"/>
      <c r="H560" s="222"/>
      <c r="I560" s="222"/>
      <c r="J560" s="222"/>
      <c r="K560" s="222"/>
      <c r="L560" s="222"/>
      <c r="M560" s="222"/>
      <c r="N560" s="222"/>
      <c r="O560" s="468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</row>
    <row r="561" ht="12.75" customHeight="1">
      <c r="A561" s="222"/>
      <c r="B561" s="222"/>
      <c r="C561" s="222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O561" s="468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  <c r="Z561" s="222"/>
    </row>
    <row r="562" ht="12.75" customHeight="1">
      <c r="A562" s="222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468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</row>
    <row r="563" ht="12.75" customHeight="1">
      <c r="A563" s="222"/>
      <c r="B563" s="222"/>
      <c r="C563" s="222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O563" s="468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</row>
    <row r="564" ht="12.75" customHeight="1">
      <c r="A564" s="222"/>
      <c r="B564" s="222"/>
      <c r="C564" s="222"/>
      <c r="D564" s="222"/>
      <c r="E564" s="222"/>
      <c r="F564" s="222"/>
      <c r="G564" s="222"/>
      <c r="H564" s="222"/>
      <c r="I564" s="222"/>
      <c r="J564" s="222"/>
      <c r="K564" s="222"/>
      <c r="L564" s="222"/>
      <c r="M564" s="222"/>
      <c r="N564" s="222"/>
      <c r="O564" s="468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</row>
    <row r="565" ht="12.75" customHeight="1">
      <c r="A565" s="222"/>
      <c r="B565" s="222"/>
      <c r="C565" s="222"/>
      <c r="D565" s="222"/>
      <c r="E565" s="222"/>
      <c r="F565" s="222"/>
      <c r="G565" s="222"/>
      <c r="H565" s="222"/>
      <c r="I565" s="222"/>
      <c r="J565" s="222"/>
      <c r="K565" s="222"/>
      <c r="L565" s="222"/>
      <c r="M565" s="222"/>
      <c r="N565" s="222"/>
      <c r="O565" s="468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</row>
    <row r="566" ht="12.75" customHeight="1">
      <c r="A566" s="222"/>
      <c r="B566" s="222"/>
      <c r="C566" s="222"/>
      <c r="D566" s="222"/>
      <c r="E566" s="222"/>
      <c r="F566" s="222"/>
      <c r="G566" s="222"/>
      <c r="H566" s="222"/>
      <c r="I566" s="222"/>
      <c r="J566" s="222"/>
      <c r="K566" s="222"/>
      <c r="L566" s="222"/>
      <c r="M566" s="222"/>
      <c r="N566" s="222"/>
      <c r="O566" s="468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</row>
    <row r="567" ht="12.75" customHeight="1">
      <c r="A567" s="222"/>
      <c r="B567" s="222"/>
      <c r="C567" s="222"/>
      <c r="D567" s="222"/>
      <c r="E567" s="222"/>
      <c r="F567" s="222"/>
      <c r="G567" s="222"/>
      <c r="H567" s="222"/>
      <c r="I567" s="222"/>
      <c r="J567" s="222"/>
      <c r="K567" s="222"/>
      <c r="L567" s="222"/>
      <c r="M567" s="222"/>
      <c r="N567" s="222"/>
      <c r="O567" s="468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</row>
    <row r="568" ht="12.75" customHeight="1">
      <c r="A568" s="222"/>
      <c r="B568" s="222"/>
      <c r="C568" s="222"/>
      <c r="D568" s="222"/>
      <c r="E568" s="222"/>
      <c r="F568" s="222"/>
      <c r="G568" s="222"/>
      <c r="H568" s="222"/>
      <c r="I568" s="222"/>
      <c r="J568" s="222"/>
      <c r="K568" s="222"/>
      <c r="L568" s="222"/>
      <c r="M568" s="222"/>
      <c r="N568" s="222"/>
      <c r="O568" s="468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</row>
    <row r="569" ht="12.75" customHeight="1">
      <c r="A569" s="222"/>
      <c r="B569" s="222"/>
      <c r="C569" s="222"/>
      <c r="D569" s="222"/>
      <c r="E569" s="222"/>
      <c r="F569" s="222"/>
      <c r="G569" s="222"/>
      <c r="H569" s="222"/>
      <c r="I569" s="222"/>
      <c r="J569" s="222"/>
      <c r="K569" s="222"/>
      <c r="L569" s="222"/>
      <c r="M569" s="222"/>
      <c r="N569" s="222"/>
      <c r="O569" s="468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</row>
    <row r="570" ht="12.75" customHeight="1">
      <c r="A570" s="222"/>
      <c r="B570" s="222"/>
      <c r="C570" s="222"/>
      <c r="D570" s="222"/>
      <c r="E570" s="222"/>
      <c r="F570" s="222"/>
      <c r="G570" s="222"/>
      <c r="H570" s="222"/>
      <c r="I570" s="222"/>
      <c r="J570" s="222"/>
      <c r="K570" s="222"/>
      <c r="L570" s="222"/>
      <c r="M570" s="222"/>
      <c r="N570" s="222"/>
      <c r="O570" s="468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</row>
    <row r="571" ht="12.75" customHeight="1">
      <c r="A571" s="222"/>
      <c r="B571" s="222"/>
      <c r="C571" s="222"/>
      <c r="D571" s="222"/>
      <c r="E571" s="222"/>
      <c r="F571" s="222"/>
      <c r="G571" s="222"/>
      <c r="H571" s="222"/>
      <c r="I571" s="222"/>
      <c r="J571" s="222"/>
      <c r="K571" s="222"/>
      <c r="L571" s="222"/>
      <c r="M571" s="222"/>
      <c r="N571" s="222"/>
      <c r="O571" s="468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</row>
    <row r="572" ht="12.75" customHeight="1">
      <c r="A572" s="222"/>
      <c r="B572" s="222"/>
      <c r="C572" s="222"/>
      <c r="D572" s="222"/>
      <c r="E572" s="222"/>
      <c r="F572" s="222"/>
      <c r="G572" s="222"/>
      <c r="H572" s="222"/>
      <c r="I572" s="222"/>
      <c r="J572" s="222"/>
      <c r="K572" s="222"/>
      <c r="L572" s="222"/>
      <c r="M572" s="222"/>
      <c r="N572" s="222"/>
      <c r="O572" s="468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</row>
    <row r="573" ht="12.75" customHeight="1">
      <c r="A573" s="222"/>
      <c r="B573" s="222"/>
      <c r="C573" s="222"/>
      <c r="D573" s="222"/>
      <c r="E573" s="222"/>
      <c r="F573" s="222"/>
      <c r="G573" s="222"/>
      <c r="H573" s="222"/>
      <c r="I573" s="222"/>
      <c r="J573" s="222"/>
      <c r="K573" s="222"/>
      <c r="L573" s="222"/>
      <c r="M573" s="222"/>
      <c r="N573" s="222"/>
      <c r="O573" s="468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</row>
    <row r="574" ht="12.75" customHeight="1">
      <c r="A574" s="222"/>
      <c r="B574" s="222"/>
      <c r="C574" s="222"/>
      <c r="D574" s="222"/>
      <c r="E574" s="222"/>
      <c r="F574" s="222"/>
      <c r="G574" s="222"/>
      <c r="H574" s="222"/>
      <c r="I574" s="222"/>
      <c r="J574" s="222"/>
      <c r="K574" s="222"/>
      <c r="L574" s="222"/>
      <c r="M574" s="222"/>
      <c r="N574" s="222"/>
      <c r="O574" s="468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  <c r="Z574" s="222"/>
    </row>
    <row r="575" ht="12.75" customHeight="1">
      <c r="A575" s="222"/>
      <c r="B575" s="222"/>
      <c r="C575" s="222"/>
      <c r="D575" s="222"/>
      <c r="E575" s="222"/>
      <c r="F575" s="222"/>
      <c r="G575" s="222"/>
      <c r="H575" s="222"/>
      <c r="I575" s="222"/>
      <c r="J575" s="222"/>
      <c r="K575" s="222"/>
      <c r="L575" s="222"/>
      <c r="M575" s="222"/>
      <c r="N575" s="222"/>
      <c r="O575" s="468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  <c r="Z575" s="222"/>
    </row>
    <row r="576" ht="12.75" customHeight="1">
      <c r="A576" s="222"/>
      <c r="B576" s="222"/>
      <c r="C576" s="222"/>
      <c r="D576" s="222"/>
      <c r="E576" s="222"/>
      <c r="F576" s="222"/>
      <c r="G576" s="222"/>
      <c r="H576" s="222"/>
      <c r="I576" s="222"/>
      <c r="J576" s="222"/>
      <c r="K576" s="222"/>
      <c r="L576" s="222"/>
      <c r="M576" s="222"/>
      <c r="N576" s="222"/>
      <c r="O576" s="468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</row>
    <row r="577" ht="12.75" customHeight="1">
      <c r="A577" s="222"/>
      <c r="B577" s="222"/>
      <c r="C577" s="222"/>
      <c r="D577" s="222"/>
      <c r="E577" s="222"/>
      <c r="F577" s="222"/>
      <c r="G577" s="222"/>
      <c r="H577" s="222"/>
      <c r="I577" s="222"/>
      <c r="J577" s="222"/>
      <c r="K577" s="222"/>
      <c r="L577" s="222"/>
      <c r="M577" s="222"/>
      <c r="N577" s="222"/>
      <c r="O577" s="468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</row>
    <row r="578" ht="12.75" customHeight="1">
      <c r="A578" s="222"/>
      <c r="B578" s="222"/>
      <c r="C578" s="222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22"/>
      <c r="O578" s="468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</row>
    <row r="579" ht="12.75" customHeight="1">
      <c r="A579" s="222"/>
      <c r="B579" s="222"/>
      <c r="C579" s="222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22"/>
      <c r="O579" s="468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</row>
    <row r="580" ht="12.75" customHeight="1">
      <c r="A580" s="222"/>
      <c r="B580" s="222"/>
      <c r="C580" s="222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468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</row>
    <row r="581" ht="12.75" customHeight="1">
      <c r="A581" s="222"/>
      <c r="B581" s="222"/>
      <c r="C581" s="222"/>
      <c r="D581" s="222"/>
      <c r="E581" s="222"/>
      <c r="F581" s="222"/>
      <c r="G581" s="222"/>
      <c r="H581" s="222"/>
      <c r="I581" s="222"/>
      <c r="J581" s="222"/>
      <c r="K581" s="222"/>
      <c r="L581" s="222"/>
      <c r="M581" s="222"/>
      <c r="N581" s="222"/>
      <c r="O581" s="468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</row>
    <row r="582" ht="12.75" customHeight="1">
      <c r="A582" s="222"/>
      <c r="B582" s="222"/>
      <c r="C582" s="222"/>
      <c r="D582" s="222"/>
      <c r="E582" s="222"/>
      <c r="F582" s="222"/>
      <c r="G582" s="222"/>
      <c r="H582" s="222"/>
      <c r="I582" s="222"/>
      <c r="J582" s="222"/>
      <c r="K582" s="222"/>
      <c r="L582" s="222"/>
      <c r="M582" s="222"/>
      <c r="N582" s="222"/>
      <c r="O582" s="468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</row>
    <row r="583" ht="12.75" customHeight="1">
      <c r="A583" s="222"/>
      <c r="B583" s="222"/>
      <c r="C583" s="222"/>
      <c r="D583" s="222"/>
      <c r="E583" s="222"/>
      <c r="F583" s="222"/>
      <c r="G583" s="222"/>
      <c r="H583" s="222"/>
      <c r="I583" s="222"/>
      <c r="J583" s="222"/>
      <c r="K583" s="222"/>
      <c r="L583" s="222"/>
      <c r="M583" s="222"/>
      <c r="N583" s="222"/>
      <c r="O583" s="468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</row>
    <row r="584" ht="12.75" customHeight="1">
      <c r="A584" s="222"/>
      <c r="B584" s="222"/>
      <c r="C584" s="222"/>
      <c r="D584" s="222"/>
      <c r="E584" s="222"/>
      <c r="F584" s="222"/>
      <c r="G584" s="222"/>
      <c r="H584" s="222"/>
      <c r="I584" s="222"/>
      <c r="J584" s="222"/>
      <c r="K584" s="222"/>
      <c r="L584" s="222"/>
      <c r="M584" s="222"/>
      <c r="N584" s="222"/>
      <c r="O584" s="468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</row>
    <row r="585" ht="12.75" customHeight="1">
      <c r="A585" s="222"/>
      <c r="B585" s="222"/>
      <c r="C585" s="222"/>
      <c r="D585" s="222"/>
      <c r="E585" s="222"/>
      <c r="F585" s="222"/>
      <c r="G585" s="222"/>
      <c r="H585" s="222"/>
      <c r="I585" s="222"/>
      <c r="J585" s="222"/>
      <c r="K585" s="222"/>
      <c r="L585" s="222"/>
      <c r="M585" s="222"/>
      <c r="N585" s="222"/>
      <c r="O585" s="468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</row>
    <row r="586" ht="12.75" customHeight="1">
      <c r="A586" s="222"/>
      <c r="B586" s="222"/>
      <c r="C586" s="222"/>
      <c r="D586" s="222"/>
      <c r="E586" s="222"/>
      <c r="F586" s="222"/>
      <c r="G586" s="222"/>
      <c r="H586" s="222"/>
      <c r="I586" s="222"/>
      <c r="J586" s="222"/>
      <c r="K586" s="222"/>
      <c r="L586" s="222"/>
      <c r="M586" s="222"/>
      <c r="N586" s="222"/>
      <c r="O586" s="468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</row>
    <row r="587" ht="12.75" customHeight="1">
      <c r="A587" s="222"/>
      <c r="B587" s="222"/>
      <c r="C587" s="222"/>
      <c r="D587" s="222"/>
      <c r="E587" s="222"/>
      <c r="F587" s="222"/>
      <c r="G587" s="222"/>
      <c r="H587" s="222"/>
      <c r="I587" s="222"/>
      <c r="J587" s="222"/>
      <c r="K587" s="222"/>
      <c r="L587" s="222"/>
      <c r="M587" s="222"/>
      <c r="N587" s="222"/>
      <c r="O587" s="468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</row>
    <row r="588" ht="12.75" customHeight="1">
      <c r="A588" s="222"/>
      <c r="B588" s="222"/>
      <c r="C588" s="222"/>
      <c r="D588" s="222"/>
      <c r="E588" s="222"/>
      <c r="F588" s="222"/>
      <c r="G588" s="222"/>
      <c r="H588" s="222"/>
      <c r="I588" s="222"/>
      <c r="J588" s="222"/>
      <c r="K588" s="222"/>
      <c r="L588" s="222"/>
      <c r="M588" s="222"/>
      <c r="N588" s="222"/>
      <c r="O588" s="468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  <c r="Z588" s="222"/>
    </row>
    <row r="589" ht="12.75" customHeight="1">
      <c r="A589" s="222"/>
      <c r="B589" s="222"/>
      <c r="C589" s="222"/>
      <c r="D589" s="222"/>
      <c r="E589" s="222"/>
      <c r="F589" s="222"/>
      <c r="G589" s="222"/>
      <c r="H589" s="222"/>
      <c r="I589" s="222"/>
      <c r="J589" s="222"/>
      <c r="K589" s="222"/>
      <c r="L589" s="222"/>
      <c r="M589" s="222"/>
      <c r="N589" s="222"/>
      <c r="O589" s="468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  <c r="Z589" s="222"/>
    </row>
    <row r="590" ht="12.75" customHeight="1">
      <c r="A590" s="222"/>
      <c r="B590" s="222"/>
      <c r="C590" s="222"/>
      <c r="D590" s="222"/>
      <c r="E590" s="222"/>
      <c r="F590" s="222"/>
      <c r="G590" s="222"/>
      <c r="H590" s="222"/>
      <c r="I590" s="222"/>
      <c r="J590" s="222"/>
      <c r="K590" s="222"/>
      <c r="L590" s="222"/>
      <c r="M590" s="222"/>
      <c r="N590" s="222"/>
      <c r="O590" s="468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</row>
    <row r="591" ht="12.75" customHeight="1">
      <c r="A591" s="222"/>
      <c r="B591" s="222"/>
      <c r="C591" s="222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O591" s="468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</row>
    <row r="592" ht="12.75" customHeight="1">
      <c r="A592" s="222"/>
      <c r="B592" s="222"/>
      <c r="C592" s="222"/>
      <c r="D592" s="222"/>
      <c r="E592" s="222"/>
      <c r="F592" s="222"/>
      <c r="G592" s="222"/>
      <c r="H592" s="222"/>
      <c r="I592" s="222"/>
      <c r="J592" s="222"/>
      <c r="K592" s="222"/>
      <c r="L592" s="222"/>
      <c r="M592" s="222"/>
      <c r="N592" s="222"/>
      <c r="O592" s="468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</row>
    <row r="593" ht="12.75" customHeight="1">
      <c r="A593" s="222"/>
      <c r="B593" s="222"/>
      <c r="C593" s="222"/>
      <c r="D593" s="222"/>
      <c r="E593" s="222"/>
      <c r="F593" s="222"/>
      <c r="G593" s="222"/>
      <c r="H593" s="222"/>
      <c r="I593" s="222"/>
      <c r="J593" s="222"/>
      <c r="K593" s="222"/>
      <c r="L593" s="222"/>
      <c r="M593" s="222"/>
      <c r="N593" s="222"/>
      <c r="O593" s="468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</row>
    <row r="594" ht="12.75" customHeight="1">
      <c r="A594" s="222"/>
      <c r="B594" s="222"/>
      <c r="C594" s="222"/>
      <c r="D594" s="222"/>
      <c r="E594" s="222"/>
      <c r="F594" s="222"/>
      <c r="G594" s="222"/>
      <c r="H594" s="222"/>
      <c r="I594" s="222"/>
      <c r="J594" s="222"/>
      <c r="K594" s="222"/>
      <c r="L594" s="222"/>
      <c r="M594" s="222"/>
      <c r="N594" s="222"/>
      <c r="O594" s="468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</row>
    <row r="595" ht="12.75" customHeight="1">
      <c r="A595" s="222"/>
      <c r="B595" s="222"/>
      <c r="C595" s="222"/>
      <c r="D595" s="222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O595" s="468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</row>
    <row r="596" ht="12.75" customHeight="1">
      <c r="A596" s="222"/>
      <c r="B596" s="222"/>
      <c r="C596" s="222"/>
      <c r="D596" s="222"/>
      <c r="E596" s="222"/>
      <c r="F596" s="222"/>
      <c r="G596" s="222"/>
      <c r="H596" s="222"/>
      <c r="I596" s="222"/>
      <c r="J596" s="222"/>
      <c r="K596" s="222"/>
      <c r="L596" s="222"/>
      <c r="M596" s="222"/>
      <c r="N596" s="222"/>
      <c r="O596" s="468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</row>
    <row r="597" ht="12.75" customHeight="1">
      <c r="A597" s="222"/>
      <c r="B597" s="222"/>
      <c r="C597" s="222"/>
      <c r="D597" s="222"/>
      <c r="E597" s="222"/>
      <c r="F597" s="222"/>
      <c r="G597" s="222"/>
      <c r="H597" s="222"/>
      <c r="I597" s="222"/>
      <c r="J597" s="222"/>
      <c r="K597" s="222"/>
      <c r="L597" s="222"/>
      <c r="M597" s="222"/>
      <c r="N597" s="222"/>
      <c r="O597" s="468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</row>
    <row r="598" ht="12.75" customHeight="1">
      <c r="A598" s="222"/>
      <c r="B598" s="222"/>
      <c r="C598" s="222"/>
      <c r="D598" s="222"/>
      <c r="E598" s="222"/>
      <c r="F598" s="222"/>
      <c r="G598" s="222"/>
      <c r="H598" s="222"/>
      <c r="I598" s="222"/>
      <c r="J598" s="222"/>
      <c r="K598" s="222"/>
      <c r="L598" s="222"/>
      <c r="M598" s="222"/>
      <c r="N598" s="222"/>
      <c r="O598" s="468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</row>
    <row r="599" ht="12.75" customHeight="1">
      <c r="A599" s="222"/>
      <c r="B599" s="222"/>
      <c r="C599" s="222"/>
      <c r="D599" s="222"/>
      <c r="E599" s="222"/>
      <c r="F599" s="222"/>
      <c r="G599" s="222"/>
      <c r="H599" s="222"/>
      <c r="I599" s="222"/>
      <c r="J599" s="222"/>
      <c r="K599" s="222"/>
      <c r="L599" s="222"/>
      <c r="M599" s="222"/>
      <c r="N599" s="222"/>
      <c r="O599" s="468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</row>
    <row r="600" ht="12.75" customHeight="1">
      <c r="A600" s="222"/>
      <c r="B600" s="222"/>
      <c r="C600" s="222"/>
      <c r="D600" s="222"/>
      <c r="E600" s="222"/>
      <c r="F600" s="222"/>
      <c r="G600" s="222"/>
      <c r="H600" s="222"/>
      <c r="I600" s="222"/>
      <c r="J600" s="222"/>
      <c r="K600" s="222"/>
      <c r="L600" s="222"/>
      <c r="M600" s="222"/>
      <c r="N600" s="222"/>
      <c r="O600" s="468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</row>
    <row r="601" ht="12.75" customHeight="1">
      <c r="A601" s="222"/>
      <c r="B601" s="222"/>
      <c r="C601" s="222"/>
      <c r="D601" s="222"/>
      <c r="E601" s="222"/>
      <c r="F601" s="222"/>
      <c r="G601" s="222"/>
      <c r="H601" s="222"/>
      <c r="I601" s="222"/>
      <c r="J601" s="222"/>
      <c r="K601" s="222"/>
      <c r="L601" s="222"/>
      <c r="M601" s="222"/>
      <c r="N601" s="222"/>
      <c r="O601" s="468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</row>
    <row r="602" ht="12.75" customHeight="1">
      <c r="A602" s="222"/>
      <c r="B602" s="222"/>
      <c r="C602" s="222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22"/>
      <c r="O602" s="468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</row>
    <row r="603" ht="12.75" customHeight="1">
      <c r="A603" s="222"/>
      <c r="B603" s="222"/>
      <c r="C603" s="222"/>
      <c r="D603" s="222"/>
      <c r="E603" s="222"/>
      <c r="F603" s="222"/>
      <c r="G603" s="222"/>
      <c r="H603" s="222"/>
      <c r="I603" s="222"/>
      <c r="J603" s="222"/>
      <c r="K603" s="222"/>
      <c r="L603" s="222"/>
      <c r="M603" s="222"/>
      <c r="N603" s="222"/>
      <c r="O603" s="468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  <c r="Z603" s="222"/>
    </row>
    <row r="604" ht="12.75" customHeight="1">
      <c r="A604" s="222"/>
      <c r="B604" s="222"/>
      <c r="C604" s="222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22"/>
      <c r="O604" s="468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</row>
    <row r="605" ht="12.75" customHeight="1">
      <c r="A605" s="222"/>
      <c r="B605" s="222"/>
      <c r="C605" s="222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22"/>
      <c r="O605" s="468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</row>
    <row r="606" ht="12.75" customHeight="1">
      <c r="A606" s="222"/>
      <c r="B606" s="222"/>
      <c r="C606" s="222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O606" s="468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</row>
    <row r="607" ht="12.75" customHeight="1">
      <c r="A607" s="222"/>
      <c r="B607" s="222"/>
      <c r="C607" s="222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22"/>
      <c r="O607" s="468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</row>
    <row r="608" ht="12.75" customHeight="1">
      <c r="A608" s="222"/>
      <c r="B608" s="222"/>
      <c r="C608" s="222"/>
      <c r="D608" s="222"/>
      <c r="E608" s="222"/>
      <c r="F608" s="222"/>
      <c r="G608" s="222"/>
      <c r="H608" s="222"/>
      <c r="I608" s="222"/>
      <c r="J608" s="222"/>
      <c r="K608" s="222"/>
      <c r="L608" s="222"/>
      <c r="M608" s="222"/>
      <c r="N608" s="222"/>
      <c r="O608" s="468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</row>
    <row r="609" ht="12.75" customHeight="1">
      <c r="A609" s="222"/>
      <c r="B609" s="222"/>
      <c r="C609" s="222"/>
      <c r="D609" s="222"/>
      <c r="E609" s="222"/>
      <c r="F609" s="222"/>
      <c r="G609" s="222"/>
      <c r="H609" s="222"/>
      <c r="I609" s="222"/>
      <c r="J609" s="222"/>
      <c r="K609" s="222"/>
      <c r="L609" s="222"/>
      <c r="M609" s="222"/>
      <c r="N609" s="222"/>
      <c r="O609" s="468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</row>
    <row r="610" ht="12.75" customHeight="1">
      <c r="A610" s="222"/>
      <c r="B610" s="222"/>
      <c r="C610" s="222"/>
      <c r="D610" s="222"/>
      <c r="E610" s="222"/>
      <c r="F610" s="222"/>
      <c r="G610" s="222"/>
      <c r="H610" s="222"/>
      <c r="I610" s="222"/>
      <c r="J610" s="222"/>
      <c r="K610" s="222"/>
      <c r="L610" s="222"/>
      <c r="M610" s="222"/>
      <c r="N610" s="222"/>
      <c r="O610" s="468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</row>
    <row r="611" ht="12.75" customHeight="1">
      <c r="A611" s="222"/>
      <c r="B611" s="222"/>
      <c r="C611" s="222"/>
      <c r="D611" s="222"/>
      <c r="E611" s="222"/>
      <c r="F611" s="222"/>
      <c r="G611" s="222"/>
      <c r="H611" s="222"/>
      <c r="I611" s="222"/>
      <c r="J611" s="222"/>
      <c r="K611" s="222"/>
      <c r="L611" s="222"/>
      <c r="M611" s="222"/>
      <c r="N611" s="222"/>
      <c r="O611" s="468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</row>
    <row r="612" ht="12.75" customHeight="1">
      <c r="A612" s="222"/>
      <c r="B612" s="222"/>
      <c r="C612" s="222"/>
      <c r="D612" s="222"/>
      <c r="E612" s="222"/>
      <c r="F612" s="222"/>
      <c r="G612" s="222"/>
      <c r="H612" s="222"/>
      <c r="I612" s="222"/>
      <c r="J612" s="222"/>
      <c r="K612" s="222"/>
      <c r="L612" s="222"/>
      <c r="M612" s="222"/>
      <c r="N612" s="222"/>
      <c r="O612" s="468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</row>
    <row r="613" ht="12.75" customHeight="1">
      <c r="A613" s="222"/>
      <c r="B613" s="222"/>
      <c r="C613" s="222"/>
      <c r="D613" s="222"/>
      <c r="E613" s="222"/>
      <c r="F613" s="222"/>
      <c r="G613" s="222"/>
      <c r="H613" s="222"/>
      <c r="I613" s="222"/>
      <c r="J613" s="222"/>
      <c r="K613" s="222"/>
      <c r="L613" s="222"/>
      <c r="M613" s="222"/>
      <c r="N613" s="222"/>
      <c r="O613" s="468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</row>
    <row r="614" ht="12.75" customHeight="1">
      <c r="A614" s="222"/>
      <c r="B614" s="222"/>
      <c r="C614" s="222"/>
      <c r="D614" s="222"/>
      <c r="E614" s="222"/>
      <c r="F614" s="222"/>
      <c r="G614" s="222"/>
      <c r="H614" s="222"/>
      <c r="I614" s="222"/>
      <c r="J614" s="222"/>
      <c r="K614" s="222"/>
      <c r="L614" s="222"/>
      <c r="M614" s="222"/>
      <c r="N614" s="222"/>
      <c r="O614" s="468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</row>
    <row r="615" ht="12.75" customHeight="1">
      <c r="A615" s="222"/>
      <c r="B615" s="222"/>
      <c r="C615" s="222"/>
      <c r="D615" s="222"/>
      <c r="E615" s="222"/>
      <c r="F615" s="222"/>
      <c r="G615" s="222"/>
      <c r="H615" s="222"/>
      <c r="I615" s="222"/>
      <c r="J615" s="222"/>
      <c r="K615" s="222"/>
      <c r="L615" s="222"/>
      <c r="M615" s="222"/>
      <c r="N615" s="222"/>
      <c r="O615" s="468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</row>
    <row r="616" ht="12.75" customHeight="1">
      <c r="A616" s="222"/>
      <c r="B616" s="222"/>
      <c r="C616" s="222"/>
      <c r="D616" s="222"/>
      <c r="E616" s="222"/>
      <c r="F616" s="222"/>
      <c r="G616" s="222"/>
      <c r="H616" s="222"/>
      <c r="I616" s="222"/>
      <c r="J616" s="222"/>
      <c r="K616" s="222"/>
      <c r="L616" s="222"/>
      <c r="M616" s="222"/>
      <c r="N616" s="222"/>
      <c r="O616" s="468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</row>
    <row r="617" ht="12.75" customHeight="1">
      <c r="A617" s="222"/>
      <c r="B617" s="222"/>
      <c r="C617" s="222"/>
      <c r="D617" s="222"/>
      <c r="E617" s="222"/>
      <c r="F617" s="222"/>
      <c r="G617" s="222"/>
      <c r="H617" s="222"/>
      <c r="I617" s="222"/>
      <c r="J617" s="222"/>
      <c r="K617" s="222"/>
      <c r="L617" s="222"/>
      <c r="M617" s="222"/>
      <c r="N617" s="222"/>
      <c r="O617" s="468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</row>
    <row r="618" ht="12.75" customHeight="1">
      <c r="A618" s="222"/>
      <c r="B618" s="222"/>
      <c r="C618" s="222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O618" s="468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</row>
    <row r="619" ht="12.75" customHeight="1">
      <c r="A619" s="222"/>
      <c r="B619" s="222"/>
      <c r="C619" s="222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22"/>
      <c r="O619" s="468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</row>
    <row r="620" ht="12.75" customHeight="1">
      <c r="A620" s="222"/>
      <c r="B620" s="222"/>
      <c r="C620" s="222"/>
      <c r="D620" s="222"/>
      <c r="E620" s="222"/>
      <c r="F620" s="222"/>
      <c r="G620" s="222"/>
      <c r="H620" s="222"/>
      <c r="I620" s="222"/>
      <c r="J620" s="222"/>
      <c r="K620" s="222"/>
      <c r="L620" s="222"/>
      <c r="M620" s="222"/>
      <c r="N620" s="222"/>
      <c r="O620" s="468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</row>
    <row r="621" ht="12.75" customHeight="1">
      <c r="A621" s="222"/>
      <c r="B621" s="222"/>
      <c r="C621" s="222"/>
      <c r="D621" s="222"/>
      <c r="E621" s="222"/>
      <c r="F621" s="222"/>
      <c r="G621" s="222"/>
      <c r="H621" s="222"/>
      <c r="I621" s="222"/>
      <c r="J621" s="222"/>
      <c r="K621" s="222"/>
      <c r="L621" s="222"/>
      <c r="M621" s="222"/>
      <c r="N621" s="222"/>
      <c r="O621" s="468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</row>
    <row r="622" ht="12.75" customHeight="1">
      <c r="A622" s="222"/>
      <c r="B622" s="222"/>
      <c r="C622" s="222"/>
      <c r="D622" s="222"/>
      <c r="E622" s="222"/>
      <c r="F622" s="222"/>
      <c r="G622" s="222"/>
      <c r="H622" s="222"/>
      <c r="I622" s="222"/>
      <c r="J622" s="222"/>
      <c r="K622" s="222"/>
      <c r="L622" s="222"/>
      <c r="M622" s="222"/>
      <c r="N622" s="222"/>
      <c r="O622" s="468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</row>
    <row r="623" ht="12.75" customHeight="1">
      <c r="A623" s="222"/>
      <c r="B623" s="222"/>
      <c r="C623" s="222"/>
      <c r="D623" s="222"/>
      <c r="E623" s="222"/>
      <c r="F623" s="222"/>
      <c r="G623" s="222"/>
      <c r="H623" s="222"/>
      <c r="I623" s="222"/>
      <c r="J623" s="222"/>
      <c r="K623" s="222"/>
      <c r="L623" s="222"/>
      <c r="M623" s="222"/>
      <c r="N623" s="222"/>
      <c r="O623" s="468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  <c r="Z623" s="222"/>
    </row>
    <row r="624" ht="12.75" customHeight="1">
      <c r="A624" s="222"/>
      <c r="B624" s="222"/>
      <c r="C624" s="222"/>
      <c r="D624" s="222"/>
      <c r="E624" s="222"/>
      <c r="F624" s="222"/>
      <c r="G624" s="222"/>
      <c r="H624" s="222"/>
      <c r="I624" s="222"/>
      <c r="J624" s="222"/>
      <c r="K624" s="222"/>
      <c r="L624" s="222"/>
      <c r="M624" s="222"/>
      <c r="N624" s="222"/>
      <c r="O624" s="468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  <c r="Z624" s="222"/>
    </row>
    <row r="625" ht="12.75" customHeight="1">
      <c r="A625" s="222"/>
      <c r="B625" s="222"/>
      <c r="C625" s="222"/>
      <c r="D625" s="222"/>
      <c r="E625" s="222"/>
      <c r="F625" s="222"/>
      <c r="G625" s="222"/>
      <c r="H625" s="222"/>
      <c r="I625" s="222"/>
      <c r="J625" s="222"/>
      <c r="K625" s="222"/>
      <c r="L625" s="222"/>
      <c r="M625" s="222"/>
      <c r="N625" s="222"/>
      <c r="O625" s="468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  <c r="Z625" s="222"/>
    </row>
    <row r="626" ht="12.75" customHeight="1">
      <c r="A626" s="222"/>
      <c r="B626" s="222"/>
      <c r="C626" s="222"/>
      <c r="D626" s="222"/>
      <c r="E626" s="222"/>
      <c r="F626" s="222"/>
      <c r="G626" s="222"/>
      <c r="H626" s="222"/>
      <c r="I626" s="222"/>
      <c r="J626" s="222"/>
      <c r="K626" s="222"/>
      <c r="L626" s="222"/>
      <c r="M626" s="222"/>
      <c r="N626" s="222"/>
      <c r="O626" s="468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  <c r="Z626" s="222"/>
    </row>
    <row r="627" ht="12.75" customHeight="1">
      <c r="A627" s="222"/>
      <c r="B627" s="222"/>
      <c r="C627" s="222"/>
      <c r="D627" s="222"/>
      <c r="E627" s="222"/>
      <c r="F627" s="222"/>
      <c r="G627" s="222"/>
      <c r="H627" s="222"/>
      <c r="I627" s="222"/>
      <c r="J627" s="222"/>
      <c r="K627" s="222"/>
      <c r="L627" s="222"/>
      <c r="M627" s="222"/>
      <c r="N627" s="222"/>
      <c r="O627" s="468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</row>
    <row r="628" ht="12.75" customHeight="1">
      <c r="A628" s="222"/>
      <c r="B628" s="222"/>
      <c r="C628" s="222"/>
      <c r="D628" s="222"/>
      <c r="E628" s="222"/>
      <c r="F628" s="222"/>
      <c r="G628" s="222"/>
      <c r="H628" s="222"/>
      <c r="I628" s="222"/>
      <c r="J628" s="222"/>
      <c r="K628" s="222"/>
      <c r="L628" s="222"/>
      <c r="M628" s="222"/>
      <c r="N628" s="222"/>
      <c r="O628" s="468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</row>
    <row r="629" ht="12.75" customHeight="1">
      <c r="A629" s="222"/>
      <c r="B629" s="222"/>
      <c r="C629" s="222"/>
      <c r="D629" s="222"/>
      <c r="E629" s="222"/>
      <c r="F629" s="222"/>
      <c r="G629" s="222"/>
      <c r="H629" s="222"/>
      <c r="I629" s="222"/>
      <c r="J629" s="222"/>
      <c r="K629" s="222"/>
      <c r="L629" s="222"/>
      <c r="M629" s="222"/>
      <c r="N629" s="222"/>
      <c r="O629" s="468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</row>
    <row r="630" ht="12.75" customHeight="1">
      <c r="A630" s="222"/>
      <c r="B630" s="222"/>
      <c r="C630" s="222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22"/>
      <c r="O630" s="468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  <c r="Z630" s="222"/>
    </row>
    <row r="631" ht="12.75" customHeight="1">
      <c r="A631" s="222"/>
      <c r="B631" s="222"/>
      <c r="C631" s="222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O631" s="468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  <c r="Z631" s="222"/>
    </row>
    <row r="632" ht="12.75" customHeight="1">
      <c r="A632" s="222"/>
      <c r="B632" s="222"/>
      <c r="C632" s="222"/>
      <c r="D632" s="222"/>
      <c r="E632" s="222"/>
      <c r="F632" s="222"/>
      <c r="G632" s="222"/>
      <c r="H632" s="222"/>
      <c r="I632" s="222"/>
      <c r="J632" s="222"/>
      <c r="K632" s="222"/>
      <c r="L632" s="222"/>
      <c r="M632" s="222"/>
      <c r="N632" s="222"/>
      <c r="O632" s="468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</row>
    <row r="633" ht="12.75" customHeight="1">
      <c r="A633" s="222"/>
      <c r="B633" s="222"/>
      <c r="C633" s="222"/>
      <c r="D633" s="222"/>
      <c r="E633" s="222"/>
      <c r="F633" s="222"/>
      <c r="G633" s="222"/>
      <c r="H633" s="222"/>
      <c r="I633" s="222"/>
      <c r="J633" s="222"/>
      <c r="K633" s="222"/>
      <c r="L633" s="222"/>
      <c r="M633" s="222"/>
      <c r="N633" s="222"/>
      <c r="O633" s="468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</row>
    <row r="634" ht="12.75" customHeight="1">
      <c r="A634" s="222"/>
      <c r="B634" s="222"/>
      <c r="C634" s="222"/>
      <c r="D634" s="222"/>
      <c r="E634" s="222"/>
      <c r="F634" s="222"/>
      <c r="G634" s="222"/>
      <c r="H634" s="222"/>
      <c r="I634" s="222"/>
      <c r="J634" s="222"/>
      <c r="K634" s="222"/>
      <c r="L634" s="222"/>
      <c r="M634" s="222"/>
      <c r="N634" s="222"/>
      <c r="O634" s="468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</row>
    <row r="635" ht="12.75" customHeight="1">
      <c r="A635" s="222"/>
      <c r="B635" s="222"/>
      <c r="C635" s="222"/>
      <c r="D635" s="222"/>
      <c r="E635" s="222"/>
      <c r="F635" s="222"/>
      <c r="G635" s="222"/>
      <c r="H635" s="222"/>
      <c r="I635" s="222"/>
      <c r="J635" s="222"/>
      <c r="K635" s="222"/>
      <c r="L635" s="222"/>
      <c r="M635" s="222"/>
      <c r="N635" s="222"/>
      <c r="O635" s="468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</row>
    <row r="636" ht="12.75" customHeight="1">
      <c r="A636" s="222"/>
      <c r="B636" s="222"/>
      <c r="C636" s="222"/>
      <c r="D636" s="222"/>
      <c r="E636" s="222"/>
      <c r="F636" s="222"/>
      <c r="G636" s="222"/>
      <c r="H636" s="222"/>
      <c r="I636" s="222"/>
      <c r="J636" s="222"/>
      <c r="K636" s="222"/>
      <c r="L636" s="222"/>
      <c r="M636" s="222"/>
      <c r="N636" s="222"/>
      <c r="O636" s="468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</row>
    <row r="637" ht="12.75" customHeight="1">
      <c r="A637" s="222"/>
      <c r="B637" s="222"/>
      <c r="C637" s="222"/>
      <c r="D637" s="222"/>
      <c r="E637" s="222"/>
      <c r="F637" s="222"/>
      <c r="G637" s="222"/>
      <c r="H637" s="222"/>
      <c r="I637" s="222"/>
      <c r="J637" s="222"/>
      <c r="K637" s="222"/>
      <c r="L637" s="222"/>
      <c r="M637" s="222"/>
      <c r="N637" s="222"/>
      <c r="O637" s="468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</row>
    <row r="638" ht="12.75" customHeight="1">
      <c r="A638" s="222"/>
      <c r="B638" s="222"/>
      <c r="C638" s="222"/>
      <c r="D638" s="222"/>
      <c r="E638" s="222"/>
      <c r="F638" s="222"/>
      <c r="G638" s="222"/>
      <c r="H638" s="222"/>
      <c r="I638" s="222"/>
      <c r="J638" s="222"/>
      <c r="K638" s="222"/>
      <c r="L638" s="222"/>
      <c r="M638" s="222"/>
      <c r="N638" s="222"/>
      <c r="O638" s="468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</row>
    <row r="639" ht="12.75" customHeight="1">
      <c r="A639" s="222"/>
      <c r="B639" s="222"/>
      <c r="C639" s="222"/>
      <c r="D639" s="222"/>
      <c r="E639" s="222"/>
      <c r="F639" s="222"/>
      <c r="G639" s="222"/>
      <c r="H639" s="222"/>
      <c r="I639" s="222"/>
      <c r="J639" s="222"/>
      <c r="K639" s="222"/>
      <c r="L639" s="222"/>
      <c r="M639" s="222"/>
      <c r="N639" s="222"/>
      <c r="O639" s="468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</row>
    <row r="640" ht="12.75" customHeight="1">
      <c r="A640" s="222"/>
      <c r="B640" s="222"/>
      <c r="C640" s="222"/>
      <c r="D640" s="222"/>
      <c r="E640" s="222"/>
      <c r="F640" s="222"/>
      <c r="G640" s="222"/>
      <c r="H640" s="222"/>
      <c r="I640" s="222"/>
      <c r="J640" s="222"/>
      <c r="K640" s="222"/>
      <c r="L640" s="222"/>
      <c r="M640" s="222"/>
      <c r="N640" s="222"/>
      <c r="O640" s="468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</row>
    <row r="641" ht="12.75" customHeight="1">
      <c r="A641" s="222"/>
      <c r="B641" s="222"/>
      <c r="C641" s="222"/>
      <c r="D641" s="222"/>
      <c r="E641" s="222"/>
      <c r="F641" s="222"/>
      <c r="G641" s="222"/>
      <c r="H641" s="222"/>
      <c r="I641" s="222"/>
      <c r="J641" s="222"/>
      <c r="K641" s="222"/>
      <c r="L641" s="222"/>
      <c r="M641" s="222"/>
      <c r="N641" s="222"/>
      <c r="O641" s="468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</row>
    <row r="642" ht="12.75" customHeight="1">
      <c r="A642" s="222"/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468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</row>
    <row r="643" ht="12.75" customHeight="1">
      <c r="A643" s="222"/>
      <c r="B643" s="222"/>
      <c r="C643" s="222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22"/>
      <c r="O643" s="468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</row>
    <row r="644" ht="12.75" customHeight="1">
      <c r="A644" s="222"/>
      <c r="B644" s="222"/>
      <c r="C644" s="222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22"/>
      <c r="O644" s="468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  <c r="Z644" s="222"/>
    </row>
    <row r="645" ht="12.75" customHeight="1">
      <c r="A645" s="222"/>
      <c r="B645" s="222"/>
      <c r="C645" s="222"/>
      <c r="D645" s="222"/>
      <c r="E645" s="222"/>
      <c r="F645" s="222"/>
      <c r="G645" s="222"/>
      <c r="H645" s="222"/>
      <c r="I645" s="222"/>
      <c r="J645" s="222"/>
      <c r="K645" s="222"/>
      <c r="L645" s="222"/>
      <c r="M645" s="222"/>
      <c r="N645" s="222"/>
      <c r="O645" s="468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  <c r="Z645" s="222"/>
    </row>
    <row r="646" ht="12.75" customHeight="1">
      <c r="A646" s="222"/>
      <c r="B646" s="222"/>
      <c r="C646" s="222"/>
      <c r="D646" s="222"/>
      <c r="E646" s="222"/>
      <c r="F646" s="222"/>
      <c r="G646" s="222"/>
      <c r="H646" s="222"/>
      <c r="I646" s="222"/>
      <c r="J646" s="222"/>
      <c r="K646" s="222"/>
      <c r="L646" s="222"/>
      <c r="M646" s="222"/>
      <c r="N646" s="222"/>
      <c r="O646" s="468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</row>
    <row r="647" ht="12.75" customHeight="1">
      <c r="A647" s="222"/>
      <c r="B647" s="222"/>
      <c r="C647" s="222"/>
      <c r="D647" s="222"/>
      <c r="E647" s="222"/>
      <c r="F647" s="222"/>
      <c r="G647" s="222"/>
      <c r="H647" s="222"/>
      <c r="I647" s="222"/>
      <c r="J647" s="222"/>
      <c r="K647" s="222"/>
      <c r="L647" s="222"/>
      <c r="M647" s="222"/>
      <c r="N647" s="222"/>
      <c r="O647" s="468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</row>
    <row r="648" ht="12.75" customHeight="1">
      <c r="A648" s="222"/>
      <c r="B648" s="222"/>
      <c r="C648" s="222"/>
      <c r="D648" s="222"/>
      <c r="E648" s="222"/>
      <c r="F648" s="222"/>
      <c r="G648" s="222"/>
      <c r="H648" s="222"/>
      <c r="I648" s="222"/>
      <c r="J648" s="222"/>
      <c r="K648" s="222"/>
      <c r="L648" s="222"/>
      <c r="M648" s="222"/>
      <c r="N648" s="222"/>
      <c r="O648" s="468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</row>
    <row r="649" ht="12.75" customHeight="1">
      <c r="A649" s="222"/>
      <c r="B649" s="222"/>
      <c r="C649" s="222"/>
      <c r="D649" s="222"/>
      <c r="E649" s="222"/>
      <c r="F649" s="222"/>
      <c r="G649" s="222"/>
      <c r="H649" s="222"/>
      <c r="I649" s="222"/>
      <c r="J649" s="222"/>
      <c r="K649" s="222"/>
      <c r="L649" s="222"/>
      <c r="M649" s="222"/>
      <c r="N649" s="222"/>
      <c r="O649" s="468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</row>
    <row r="650" ht="12.75" customHeight="1">
      <c r="A650" s="222"/>
      <c r="B650" s="222"/>
      <c r="C650" s="222"/>
      <c r="D650" s="222"/>
      <c r="E650" s="222"/>
      <c r="F650" s="222"/>
      <c r="G650" s="222"/>
      <c r="H650" s="222"/>
      <c r="I650" s="222"/>
      <c r="J650" s="222"/>
      <c r="K650" s="222"/>
      <c r="L650" s="222"/>
      <c r="M650" s="222"/>
      <c r="N650" s="222"/>
      <c r="O650" s="468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  <c r="Z650" s="222"/>
    </row>
    <row r="651" ht="12.75" customHeight="1">
      <c r="A651" s="222"/>
      <c r="B651" s="222"/>
      <c r="C651" s="222"/>
      <c r="D651" s="222"/>
      <c r="E651" s="222"/>
      <c r="F651" s="222"/>
      <c r="G651" s="222"/>
      <c r="H651" s="222"/>
      <c r="I651" s="222"/>
      <c r="J651" s="222"/>
      <c r="K651" s="222"/>
      <c r="L651" s="222"/>
      <c r="M651" s="222"/>
      <c r="N651" s="222"/>
      <c r="O651" s="468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  <c r="Z651" s="222"/>
    </row>
    <row r="652" ht="12.75" customHeight="1">
      <c r="A652" s="222"/>
      <c r="B652" s="222"/>
      <c r="C652" s="222"/>
      <c r="D652" s="222"/>
      <c r="E652" s="222"/>
      <c r="F652" s="222"/>
      <c r="G652" s="222"/>
      <c r="H652" s="222"/>
      <c r="I652" s="222"/>
      <c r="J652" s="222"/>
      <c r="K652" s="222"/>
      <c r="L652" s="222"/>
      <c r="M652" s="222"/>
      <c r="N652" s="222"/>
      <c r="O652" s="468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  <c r="Z652" s="222"/>
    </row>
    <row r="653" ht="12.75" customHeight="1">
      <c r="A653" s="222"/>
      <c r="B653" s="222"/>
      <c r="C653" s="222"/>
      <c r="D653" s="222"/>
      <c r="E653" s="222"/>
      <c r="F653" s="222"/>
      <c r="G653" s="222"/>
      <c r="H653" s="222"/>
      <c r="I653" s="222"/>
      <c r="J653" s="222"/>
      <c r="K653" s="222"/>
      <c r="L653" s="222"/>
      <c r="M653" s="222"/>
      <c r="N653" s="222"/>
      <c r="O653" s="468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  <c r="Z653" s="222"/>
    </row>
    <row r="654" ht="12.75" customHeight="1">
      <c r="A654" s="222"/>
      <c r="B654" s="222"/>
      <c r="C654" s="222"/>
      <c r="D654" s="222"/>
      <c r="E654" s="222"/>
      <c r="F654" s="222"/>
      <c r="G654" s="222"/>
      <c r="H654" s="222"/>
      <c r="I654" s="222"/>
      <c r="J654" s="222"/>
      <c r="K654" s="222"/>
      <c r="L654" s="222"/>
      <c r="M654" s="222"/>
      <c r="N654" s="222"/>
      <c r="O654" s="468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  <c r="Z654" s="222"/>
    </row>
    <row r="655" ht="12.75" customHeight="1">
      <c r="A655" s="222"/>
      <c r="B655" s="222"/>
      <c r="C655" s="222"/>
      <c r="D655" s="222"/>
      <c r="E655" s="222"/>
      <c r="F655" s="222"/>
      <c r="G655" s="222"/>
      <c r="H655" s="222"/>
      <c r="I655" s="222"/>
      <c r="J655" s="222"/>
      <c r="K655" s="222"/>
      <c r="L655" s="222"/>
      <c r="M655" s="222"/>
      <c r="N655" s="222"/>
      <c r="O655" s="468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</row>
    <row r="656" ht="12.75" customHeight="1">
      <c r="A656" s="222"/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468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</row>
    <row r="657" ht="12.75" customHeight="1">
      <c r="A657" s="222"/>
      <c r="B657" s="222"/>
      <c r="C657" s="222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22"/>
      <c r="O657" s="468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</row>
    <row r="658" ht="12.75" customHeight="1">
      <c r="A658" s="222"/>
      <c r="B658" s="222"/>
      <c r="C658" s="222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22"/>
      <c r="O658" s="468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  <c r="Z658" s="222"/>
    </row>
    <row r="659" ht="12.75" customHeight="1">
      <c r="A659" s="222"/>
      <c r="B659" s="222"/>
      <c r="C659" s="222"/>
      <c r="D659" s="222"/>
      <c r="E659" s="222"/>
      <c r="F659" s="222"/>
      <c r="G659" s="222"/>
      <c r="H659" s="222"/>
      <c r="I659" s="222"/>
      <c r="J659" s="222"/>
      <c r="K659" s="222"/>
      <c r="L659" s="222"/>
      <c r="M659" s="222"/>
      <c r="N659" s="222"/>
      <c r="O659" s="468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  <c r="Z659" s="222"/>
    </row>
    <row r="660" ht="12.75" customHeight="1">
      <c r="A660" s="222"/>
      <c r="B660" s="222"/>
      <c r="C660" s="222"/>
      <c r="D660" s="222"/>
      <c r="E660" s="222"/>
      <c r="F660" s="222"/>
      <c r="G660" s="222"/>
      <c r="H660" s="222"/>
      <c r="I660" s="222"/>
      <c r="J660" s="222"/>
      <c r="K660" s="222"/>
      <c r="L660" s="222"/>
      <c r="M660" s="222"/>
      <c r="N660" s="222"/>
      <c r="O660" s="468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</row>
    <row r="661" ht="12.75" customHeight="1">
      <c r="A661" s="222"/>
      <c r="B661" s="222"/>
      <c r="C661" s="222"/>
      <c r="D661" s="222"/>
      <c r="E661" s="222"/>
      <c r="F661" s="222"/>
      <c r="G661" s="222"/>
      <c r="H661" s="222"/>
      <c r="I661" s="222"/>
      <c r="J661" s="222"/>
      <c r="K661" s="222"/>
      <c r="L661" s="222"/>
      <c r="M661" s="222"/>
      <c r="N661" s="222"/>
      <c r="O661" s="468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</row>
    <row r="662" ht="12.75" customHeight="1">
      <c r="A662" s="222"/>
      <c r="B662" s="222"/>
      <c r="C662" s="222"/>
      <c r="D662" s="222"/>
      <c r="E662" s="222"/>
      <c r="F662" s="222"/>
      <c r="G662" s="222"/>
      <c r="H662" s="222"/>
      <c r="I662" s="222"/>
      <c r="J662" s="222"/>
      <c r="K662" s="222"/>
      <c r="L662" s="222"/>
      <c r="M662" s="222"/>
      <c r="N662" s="222"/>
      <c r="O662" s="468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</row>
    <row r="663" ht="12.75" customHeight="1">
      <c r="A663" s="222"/>
      <c r="B663" s="222"/>
      <c r="C663" s="222"/>
      <c r="D663" s="222"/>
      <c r="E663" s="222"/>
      <c r="F663" s="222"/>
      <c r="G663" s="222"/>
      <c r="H663" s="222"/>
      <c r="I663" s="222"/>
      <c r="J663" s="222"/>
      <c r="K663" s="222"/>
      <c r="L663" s="222"/>
      <c r="M663" s="222"/>
      <c r="N663" s="222"/>
      <c r="O663" s="468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</row>
    <row r="664" ht="12.75" customHeight="1">
      <c r="A664" s="222"/>
      <c r="B664" s="222"/>
      <c r="C664" s="222"/>
      <c r="D664" s="222"/>
      <c r="E664" s="222"/>
      <c r="F664" s="222"/>
      <c r="G664" s="222"/>
      <c r="H664" s="222"/>
      <c r="I664" s="222"/>
      <c r="J664" s="222"/>
      <c r="K664" s="222"/>
      <c r="L664" s="222"/>
      <c r="M664" s="222"/>
      <c r="N664" s="222"/>
      <c r="O664" s="468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</row>
    <row r="665" ht="12.75" customHeight="1">
      <c r="A665" s="222"/>
      <c r="B665" s="222"/>
      <c r="C665" s="222"/>
      <c r="D665" s="222"/>
      <c r="E665" s="222"/>
      <c r="F665" s="222"/>
      <c r="G665" s="222"/>
      <c r="H665" s="222"/>
      <c r="I665" s="222"/>
      <c r="J665" s="222"/>
      <c r="K665" s="222"/>
      <c r="L665" s="222"/>
      <c r="M665" s="222"/>
      <c r="N665" s="222"/>
      <c r="O665" s="468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</row>
    <row r="666" ht="12.75" customHeight="1">
      <c r="A666" s="222"/>
      <c r="B666" s="222"/>
      <c r="C666" s="222"/>
      <c r="D666" s="222"/>
      <c r="E666" s="222"/>
      <c r="F666" s="222"/>
      <c r="G666" s="222"/>
      <c r="H666" s="222"/>
      <c r="I666" s="222"/>
      <c r="J666" s="222"/>
      <c r="K666" s="222"/>
      <c r="L666" s="222"/>
      <c r="M666" s="222"/>
      <c r="N666" s="222"/>
      <c r="O666" s="468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</row>
    <row r="667" ht="12.75" customHeight="1">
      <c r="A667" s="222"/>
      <c r="B667" s="222"/>
      <c r="C667" s="222"/>
      <c r="D667" s="222"/>
      <c r="E667" s="222"/>
      <c r="F667" s="222"/>
      <c r="G667" s="222"/>
      <c r="H667" s="222"/>
      <c r="I667" s="222"/>
      <c r="J667" s="222"/>
      <c r="K667" s="222"/>
      <c r="L667" s="222"/>
      <c r="M667" s="222"/>
      <c r="N667" s="222"/>
      <c r="O667" s="468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</row>
    <row r="668" ht="12.75" customHeight="1">
      <c r="A668" s="222"/>
      <c r="B668" s="222"/>
      <c r="C668" s="222"/>
      <c r="D668" s="222"/>
      <c r="E668" s="222"/>
      <c r="F668" s="222"/>
      <c r="G668" s="222"/>
      <c r="H668" s="222"/>
      <c r="I668" s="222"/>
      <c r="J668" s="222"/>
      <c r="K668" s="222"/>
      <c r="L668" s="222"/>
      <c r="M668" s="222"/>
      <c r="N668" s="222"/>
      <c r="O668" s="468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</row>
    <row r="669" ht="12.75" customHeight="1">
      <c r="A669" s="222"/>
      <c r="B669" s="222"/>
      <c r="C669" s="222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22"/>
      <c r="O669" s="468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</row>
    <row r="670" ht="12.75" customHeight="1">
      <c r="A670" s="222"/>
      <c r="B670" s="222"/>
      <c r="C670" s="222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22"/>
      <c r="O670" s="468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</row>
    <row r="671" ht="12.75" customHeight="1">
      <c r="A671" s="222"/>
      <c r="B671" s="222"/>
      <c r="C671" s="222"/>
      <c r="D671" s="222"/>
      <c r="E671" s="222"/>
      <c r="F671" s="222"/>
      <c r="G671" s="222"/>
      <c r="H671" s="222"/>
      <c r="I671" s="222"/>
      <c r="J671" s="222"/>
      <c r="K671" s="222"/>
      <c r="L671" s="222"/>
      <c r="M671" s="222"/>
      <c r="N671" s="222"/>
      <c r="O671" s="468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</row>
    <row r="672" ht="12.75" customHeight="1">
      <c r="A672" s="222"/>
      <c r="B672" s="222"/>
      <c r="C672" s="222"/>
      <c r="D672" s="222"/>
      <c r="E672" s="222"/>
      <c r="F672" s="222"/>
      <c r="G672" s="222"/>
      <c r="H672" s="222"/>
      <c r="I672" s="222"/>
      <c r="J672" s="222"/>
      <c r="K672" s="222"/>
      <c r="L672" s="222"/>
      <c r="M672" s="222"/>
      <c r="N672" s="222"/>
      <c r="O672" s="468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  <c r="Z672" s="222"/>
    </row>
    <row r="673" ht="12.75" customHeight="1">
      <c r="A673" s="222"/>
      <c r="B673" s="222"/>
      <c r="C673" s="222"/>
      <c r="D673" s="222"/>
      <c r="E673" s="222"/>
      <c r="F673" s="222"/>
      <c r="G673" s="222"/>
      <c r="H673" s="222"/>
      <c r="I673" s="222"/>
      <c r="J673" s="222"/>
      <c r="K673" s="222"/>
      <c r="L673" s="222"/>
      <c r="M673" s="222"/>
      <c r="N673" s="222"/>
      <c r="O673" s="468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</row>
    <row r="674" ht="12.75" customHeight="1">
      <c r="A674" s="222"/>
      <c r="B674" s="222"/>
      <c r="C674" s="222"/>
      <c r="D674" s="222"/>
      <c r="E674" s="222"/>
      <c r="F674" s="222"/>
      <c r="G674" s="222"/>
      <c r="H674" s="222"/>
      <c r="I674" s="222"/>
      <c r="J674" s="222"/>
      <c r="K674" s="222"/>
      <c r="L674" s="222"/>
      <c r="M674" s="222"/>
      <c r="N674" s="222"/>
      <c r="O674" s="468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</row>
    <row r="675" ht="12.75" customHeight="1">
      <c r="A675" s="222"/>
      <c r="B675" s="222"/>
      <c r="C675" s="222"/>
      <c r="D675" s="222"/>
      <c r="E675" s="222"/>
      <c r="F675" s="222"/>
      <c r="G675" s="222"/>
      <c r="H675" s="222"/>
      <c r="I675" s="222"/>
      <c r="J675" s="222"/>
      <c r="K675" s="222"/>
      <c r="L675" s="222"/>
      <c r="M675" s="222"/>
      <c r="N675" s="222"/>
      <c r="O675" s="468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</row>
    <row r="676" ht="12.75" customHeight="1">
      <c r="A676" s="222"/>
      <c r="B676" s="222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468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</row>
    <row r="677" ht="12.75" customHeight="1">
      <c r="A677" s="222"/>
      <c r="B677" s="222"/>
      <c r="C677" s="222"/>
      <c r="D677" s="222"/>
      <c r="E677" s="222"/>
      <c r="F677" s="222"/>
      <c r="G677" s="222"/>
      <c r="H677" s="222"/>
      <c r="I677" s="222"/>
      <c r="J677" s="222"/>
      <c r="K677" s="222"/>
      <c r="L677" s="222"/>
      <c r="M677" s="222"/>
      <c r="N677" s="222"/>
      <c r="O677" s="468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</row>
    <row r="678" ht="12.75" customHeight="1">
      <c r="A678" s="222"/>
      <c r="B678" s="222"/>
      <c r="C678" s="222"/>
      <c r="D678" s="222"/>
      <c r="E678" s="222"/>
      <c r="F678" s="222"/>
      <c r="G678" s="222"/>
      <c r="H678" s="222"/>
      <c r="I678" s="222"/>
      <c r="J678" s="222"/>
      <c r="K678" s="222"/>
      <c r="L678" s="222"/>
      <c r="M678" s="222"/>
      <c r="N678" s="222"/>
      <c r="O678" s="468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</row>
    <row r="679" ht="12.75" customHeight="1">
      <c r="A679" s="222"/>
      <c r="B679" s="222"/>
      <c r="C679" s="222"/>
      <c r="D679" s="222"/>
      <c r="E679" s="222"/>
      <c r="F679" s="222"/>
      <c r="G679" s="222"/>
      <c r="H679" s="222"/>
      <c r="I679" s="222"/>
      <c r="J679" s="222"/>
      <c r="K679" s="222"/>
      <c r="L679" s="222"/>
      <c r="M679" s="222"/>
      <c r="N679" s="222"/>
      <c r="O679" s="468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  <c r="Z679" s="222"/>
    </row>
    <row r="680" ht="12.75" customHeight="1">
      <c r="A680" s="222"/>
      <c r="B680" s="222"/>
      <c r="C680" s="222"/>
      <c r="D680" s="222"/>
      <c r="E680" s="222"/>
      <c r="F680" s="222"/>
      <c r="G680" s="222"/>
      <c r="H680" s="222"/>
      <c r="I680" s="222"/>
      <c r="J680" s="222"/>
      <c r="K680" s="222"/>
      <c r="L680" s="222"/>
      <c r="M680" s="222"/>
      <c r="N680" s="222"/>
      <c r="O680" s="468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  <c r="Z680" s="222"/>
    </row>
    <row r="681" ht="12.75" customHeight="1">
      <c r="A681" s="222"/>
      <c r="B681" s="222"/>
      <c r="C681" s="222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22"/>
      <c r="O681" s="468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  <c r="Z681" s="222"/>
    </row>
    <row r="682" ht="12.75" customHeight="1">
      <c r="A682" s="222"/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468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  <c r="Z682" s="222"/>
    </row>
    <row r="683" ht="12.75" customHeight="1">
      <c r="A683" s="222"/>
      <c r="B683" s="222"/>
      <c r="C683" s="222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22"/>
      <c r="O683" s="468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</row>
    <row r="684" ht="12.75" customHeight="1">
      <c r="A684" s="222"/>
      <c r="B684" s="222"/>
      <c r="C684" s="222"/>
      <c r="D684" s="222"/>
      <c r="E684" s="222"/>
      <c r="F684" s="222"/>
      <c r="G684" s="222"/>
      <c r="H684" s="222"/>
      <c r="I684" s="222"/>
      <c r="J684" s="222"/>
      <c r="K684" s="222"/>
      <c r="L684" s="222"/>
      <c r="M684" s="222"/>
      <c r="N684" s="222"/>
      <c r="O684" s="468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</row>
    <row r="685" ht="12.75" customHeight="1">
      <c r="A685" s="222"/>
      <c r="B685" s="222"/>
      <c r="C685" s="222"/>
      <c r="D685" s="222"/>
      <c r="E685" s="222"/>
      <c r="F685" s="222"/>
      <c r="G685" s="222"/>
      <c r="H685" s="222"/>
      <c r="I685" s="222"/>
      <c r="J685" s="222"/>
      <c r="K685" s="222"/>
      <c r="L685" s="222"/>
      <c r="M685" s="222"/>
      <c r="N685" s="222"/>
      <c r="O685" s="468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</row>
    <row r="686" ht="12.75" customHeight="1">
      <c r="A686" s="222"/>
      <c r="B686" s="222"/>
      <c r="C686" s="222"/>
      <c r="D686" s="222"/>
      <c r="E686" s="222"/>
      <c r="F686" s="222"/>
      <c r="G686" s="222"/>
      <c r="H686" s="222"/>
      <c r="I686" s="222"/>
      <c r="J686" s="222"/>
      <c r="K686" s="222"/>
      <c r="L686" s="222"/>
      <c r="M686" s="222"/>
      <c r="N686" s="222"/>
      <c r="O686" s="468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  <c r="Z686" s="222"/>
    </row>
    <row r="687" ht="12.75" customHeight="1">
      <c r="A687" s="222"/>
      <c r="B687" s="222"/>
      <c r="C687" s="222"/>
      <c r="D687" s="222"/>
      <c r="E687" s="222"/>
      <c r="F687" s="222"/>
      <c r="G687" s="222"/>
      <c r="H687" s="222"/>
      <c r="I687" s="222"/>
      <c r="J687" s="222"/>
      <c r="K687" s="222"/>
      <c r="L687" s="222"/>
      <c r="M687" s="222"/>
      <c r="N687" s="222"/>
      <c r="O687" s="468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  <c r="Z687" s="222"/>
    </row>
    <row r="688" ht="12.75" customHeight="1">
      <c r="A688" s="222"/>
      <c r="B688" s="222"/>
      <c r="C688" s="222"/>
      <c r="D688" s="222"/>
      <c r="E688" s="222"/>
      <c r="F688" s="222"/>
      <c r="G688" s="222"/>
      <c r="H688" s="222"/>
      <c r="I688" s="222"/>
      <c r="J688" s="222"/>
      <c r="K688" s="222"/>
      <c r="L688" s="222"/>
      <c r="M688" s="222"/>
      <c r="N688" s="222"/>
      <c r="O688" s="468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</row>
    <row r="689" ht="12.75" customHeight="1">
      <c r="A689" s="222"/>
      <c r="B689" s="222"/>
      <c r="C689" s="222"/>
      <c r="D689" s="222"/>
      <c r="E689" s="222"/>
      <c r="F689" s="222"/>
      <c r="G689" s="222"/>
      <c r="H689" s="222"/>
      <c r="I689" s="222"/>
      <c r="J689" s="222"/>
      <c r="K689" s="222"/>
      <c r="L689" s="222"/>
      <c r="M689" s="222"/>
      <c r="N689" s="222"/>
      <c r="O689" s="468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</row>
    <row r="690" ht="12.75" customHeight="1">
      <c r="A690" s="222"/>
      <c r="B690" s="222"/>
      <c r="C690" s="222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22"/>
      <c r="O690" s="468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</row>
    <row r="691" ht="12.75" customHeight="1">
      <c r="A691" s="222"/>
      <c r="B691" s="222"/>
      <c r="C691" s="222"/>
      <c r="D691" s="222"/>
      <c r="E691" s="222"/>
      <c r="F691" s="222"/>
      <c r="G691" s="222"/>
      <c r="H691" s="222"/>
      <c r="I691" s="222"/>
      <c r="J691" s="222"/>
      <c r="K691" s="222"/>
      <c r="L691" s="222"/>
      <c r="M691" s="222"/>
      <c r="N691" s="222"/>
      <c r="O691" s="468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</row>
    <row r="692" ht="12.75" customHeight="1">
      <c r="A692" s="222"/>
      <c r="B692" s="222"/>
      <c r="C692" s="222"/>
      <c r="D692" s="222"/>
      <c r="E692" s="222"/>
      <c r="F692" s="222"/>
      <c r="G692" s="222"/>
      <c r="H692" s="222"/>
      <c r="I692" s="222"/>
      <c r="J692" s="222"/>
      <c r="K692" s="222"/>
      <c r="L692" s="222"/>
      <c r="M692" s="222"/>
      <c r="N692" s="222"/>
      <c r="O692" s="468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</row>
    <row r="693" ht="12.75" customHeight="1">
      <c r="A693" s="222"/>
      <c r="B693" s="222"/>
      <c r="C693" s="222"/>
      <c r="D693" s="222"/>
      <c r="E693" s="222"/>
      <c r="F693" s="222"/>
      <c r="G693" s="222"/>
      <c r="H693" s="222"/>
      <c r="I693" s="222"/>
      <c r="J693" s="222"/>
      <c r="K693" s="222"/>
      <c r="L693" s="222"/>
      <c r="M693" s="222"/>
      <c r="N693" s="222"/>
      <c r="O693" s="468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</row>
    <row r="694" ht="12.75" customHeight="1">
      <c r="A694" s="222"/>
      <c r="B694" s="222"/>
      <c r="C694" s="222"/>
      <c r="D694" s="222"/>
      <c r="E694" s="222"/>
      <c r="F694" s="222"/>
      <c r="G694" s="222"/>
      <c r="H694" s="222"/>
      <c r="I694" s="222"/>
      <c r="J694" s="222"/>
      <c r="K694" s="222"/>
      <c r="L694" s="222"/>
      <c r="M694" s="222"/>
      <c r="N694" s="222"/>
      <c r="O694" s="468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</row>
    <row r="695" ht="12.75" customHeight="1">
      <c r="A695" s="222"/>
      <c r="B695" s="222"/>
      <c r="C695" s="222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22"/>
      <c r="O695" s="468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</row>
    <row r="696" ht="12.75" customHeight="1">
      <c r="A696" s="222"/>
      <c r="B696" s="222"/>
      <c r="C696" s="222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O696" s="468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</row>
    <row r="697" ht="12.75" customHeight="1">
      <c r="A697" s="222"/>
      <c r="B697" s="222"/>
      <c r="C697" s="222"/>
      <c r="D697" s="222"/>
      <c r="E697" s="222"/>
      <c r="F697" s="222"/>
      <c r="G697" s="222"/>
      <c r="H697" s="222"/>
      <c r="I697" s="222"/>
      <c r="J697" s="222"/>
      <c r="K697" s="222"/>
      <c r="L697" s="222"/>
      <c r="M697" s="222"/>
      <c r="N697" s="222"/>
      <c r="O697" s="468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</row>
    <row r="698" ht="12.75" customHeight="1">
      <c r="A698" s="222"/>
      <c r="B698" s="222"/>
      <c r="C698" s="222"/>
      <c r="D698" s="222"/>
      <c r="E698" s="222"/>
      <c r="F698" s="222"/>
      <c r="G698" s="222"/>
      <c r="H698" s="222"/>
      <c r="I698" s="222"/>
      <c r="J698" s="222"/>
      <c r="K698" s="222"/>
      <c r="L698" s="222"/>
      <c r="M698" s="222"/>
      <c r="N698" s="222"/>
      <c r="O698" s="468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</row>
    <row r="699" ht="12.75" customHeight="1">
      <c r="A699" s="222"/>
      <c r="B699" s="222"/>
      <c r="C699" s="222"/>
      <c r="D699" s="222"/>
      <c r="E699" s="222"/>
      <c r="F699" s="222"/>
      <c r="G699" s="222"/>
      <c r="H699" s="222"/>
      <c r="I699" s="222"/>
      <c r="J699" s="222"/>
      <c r="K699" s="222"/>
      <c r="L699" s="222"/>
      <c r="M699" s="222"/>
      <c r="N699" s="222"/>
      <c r="O699" s="468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</row>
    <row r="700" ht="12.75" customHeight="1">
      <c r="A700" s="222"/>
      <c r="B700" s="222"/>
      <c r="C700" s="222"/>
      <c r="D700" s="222"/>
      <c r="E700" s="222"/>
      <c r="F700" s="222"/>
      <c r="G700" s="222"/>
      <c r="H700" s="222"/>
      <c r="I700" s="222"/>
      <c r="J700" s="222"/>
      <c r="K700" s="222"/>
      <c r="L700" s="222"/>
      <c r="M700" s="222"/>
      <c r="N700" s="222"/>
      <c r="O700" s="468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  <c r="Z700" s="222"/>
    </row>
    <row r="701" ht="12.75" customHeight="1">
      <c r="A701" s="222"/>
      <c r="B701" s="222"/>
      <c r="C701" s="222"/>
      <c r="D701" s="222"/>
      <c r="E701" s="222"/>
      <c r="F701" s="222"/>
      <c r="G701" s="222"/>
      <c r="H701" s="222"/>
      <c r="I701" s="222"/>
      <c r="J701" s="222"/>
      <c r="K701" s="222"/>
      <c r="L701" s="222"/>
      <c r="M701" s="222"/>
      <c r="N701" s="222"/>
      <c r="O701" s="468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  <c r="Z701" s="222"/>
    </row>
    <row r="702" ht="12.75" customHeight="1">
      <c r="A702" s="222"/>
      <c r="B702" s="222"/>
      <c r="C702" s="222"/>
      <c r="D702" s="222"/>
      <c r="E702" s="222"/>
      <c r="F702" s="222"/>
      <c r="G702" s="222"/>
      <c r="H702" s="222"/>
      <c r="I702" s="222"/>
      <c r="J702" s="222"/>
      <c r="K702" s="222"/>
      <c r="L702" s="222"/>
      <c r="M702" s="222"/>
      <c r="N702" s="222"/>
      <c r="O702" s="468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  <c r="Z702" s="222"/>
    </row>
    <row r="703" ht="12.75" customHeight="1">
      <c r="A703" s="222"/>
      <c r="B703" s="222"/>
      <c r="C703" s="222"/>
      <c r="D703" s="222"/>
      <c r="E703" s="222"/>
      <c r="F703" s="222"/>
      <c r="G703" s="222"/>
      <c r="H703" s="222"/>
      <c r="I703" s="222"/>
      <c r="J703" s="222"/>
      <c r="K703" s="222"/>
      <c r="L703" s="222"/>
      <c r="M703" s="222"/>
      <c r="N703" s="222"/>
      <c r="O703" s="468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  <c r="Z703" s="222"/>
    </row>
    <row r="704" ht="12.75" customHeight="1">
      <c r="A704" s="222"/>
      <c r="B704" s="222"/>
      <c r="C704" s="222"/>
      <c r="D704" s="222"/>
      <c r="E704" s="222"/>
      <c r="F704" s="222"/>
      <c r="G704" s="222"/>
      <c r="H704" s="222"/>
      <c r="I704" s="222"/>
      <c r="J704" s="222"/>
      <c r="K704" s="222"/>
      <c r="L704" s="222"/>
      <c r="M704" s="222"/>
      <c r="N704" s="222"/>
      <c r="O704" s="468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  <c r="Z704" s="222"/>
    </row>
    <row r="705" ht="12.75" customHeight="1">
      <c r="A705" s="222"/>
      <c r="B705" s="222"/>
      <c r="C705" s="222"/>
      <c r="D705" s="222"/>
      <c r="E705" s="222"/>
      <c r="F705" s="222"/>
      <c r="G705" s="222"/>
      <c r="H705" s="222"/>
      <c r="I705" s="222"/>
      <c r="J705" s="222"/>
      <c r="K705" s="222"/>
      <c r="L705" s="222"/>
      <c r="M705" s="222"/>
      <c r="N705" s="222"/>
      <c r="O705" s="468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  <c r="Z705" s="222"/>
    </row>
    <row r="706" ht="12.75" customHeight="1">
      <c r="A706" s="222"/>
      <c r="B706" s="222"/>
      <c r="C706" s="222"/>
      <c r="D706" s="222"/>
      <c r="E706" s="222"/>
      <c r="F706" s="222"/>
      <c r="G706" s="222"/>
      <c r="H706" s="222"/>
      <c r="I706" s="222"/>
      <c r="J706" s="222"/>
      <c r="K706" s="222"/>
      <c r="L706" s="222"/>
      <c r="M706" s="222"/>
      <c r="N706" s="222"/>
      <c r="O706" s="468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</row>
    <row r="707" ht="12.75" customHeight="1">
      <c r="A707" s="222"/>
      <c r="B707" s="222"/>
      <c r="C707" s="222"/>
      <c r="D707" s="222"/>
      <c r="E707" s="222"/>
      <c r="F707" s="222"/>
      <c r="G707" s="222"/>
      <c r="H707" s="222"/>
      <c r="I707" s="222"/>
      <c r="J707" s="222"/>
      <c r="K707" s="222"/>
      <c r="L707" s="222"/>
      <c r="M707" s="222"/>
      <c r="N707" s="222"/>
      <c r="O707" s="468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</row>
    <row r="708" ht="12.75" customHeight="1">
      <c r="A708" s="222"/>
      <c r="B708" s="222"/>
      <c r="C708" s="222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22"/>
      <c r="O708" s="468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</row>
    <row r="709" ht="12.75" customHeight="1">
      <c r="A709" s="222"/>
      <c r="B709" s="222"/>
      <c r="C709" s="222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O709" s="468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</row>
    <row r="710" ht="12.75" customHeight="1">
      <c r="A710" s="222"/>
      <c r="B710" s="222"/>
      <c r="C710" s="222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O710" s="468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</row>
    <row r="711" ht="12.75" customHeight="1">
      <c r="A711" s="222"/>
      <c r="B711" s="222"/>
      <c r="C711" s="222"/>
      <c r="D711" s="222"/>
      <c r="E711" s="222"/>
      <c r="F711" s="222"/>
      <c r="G711" s="222"/>
      <c r="H711" s="222"/>
      <c r="I711" s="222"/>
      <c r="J711" s="222"/>
      <c r="K711" s="222"/>
      <c r="L711" s="222"/>
      <c r="M711" s="222"/>
      <c r="N711" s="222"/>
      <c r="O711" s="468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  <c r="Z711" s="222"/>
    </row>
    <row r="712" ht="12.75" customHeight="1">
      <c r="A712" s="222"/>
      <c r="B712" s="222"/>
      <c r="C712" s="222"/>
      <c r="D712" s="222"/>
      <c r="E712" s="222"/>
      <c r="F712" s="222"/>
      <c r="G712" s="222"/>
      <c r="H712" s="222"/>
      <c r="I712" s="222"/>
      <c r="J712" s="222"/>
      <c r="K712" s="222"/>
      <c r="L712" s="222"/>
      <c r="M712" s="222"/>
      <c r="N712" s="222"/>
      <c r="O712" s="468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  <c r="Z712" s="222"/>
    </row>
    <row r="713" ht="12.75" customHeight="1">
      <c r="A713" s="222"/>
      <c r="B713" s="222"/>
      <c r="C713" s="222"/>
      <c r="D713" s="222"/>
      <c r="E713" s="222"/>
      <c r="F713" s="222"/>
      <c r="G713" s="222"/>
      <c r="H713" s="222"/>
      <c r="I713" s="222"/>
      <c r="J713" s="222"/>
      <c r="K713" s="222"/>
      <c r="L713" s="222"/>
      <c r="M713" s="222"/>
      <c r="N713" s="222"/>
      <c r="O713" s="468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  <c r="Z713" s="222"/>
    </row>
    <row r="714" ht="12.75" customHeight="1">
      <c r="A714" s="222"/>
      <c r="B714" s="222"/>
      <c r="C714" s="222"/>
      <c r="D714" s="222"/>
      <c r="E714" s="222"/>
      <c r="F714" s="222"/>
      <c r="G714" s="222"/>
      <c r="H714" s="222"/>
      <c r="I714" s="222"/>
      <c r="J714" s="222"/>
      <c r="K714" s="222"/>
      <c r="L714" s="222"/>
      <c r="M714" s="222"/>
      <c r="N714" s="222"/>
      <c r="O714" s="468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  <c r="Z714" s="222"/>
    </row>
    <row r="715" ht="12.75" customHeight="1">
      <c r="A715" s="222"/>
      <c r="B715" s="222"/>
      <c r="C715" s="222"/>
      <c r="D715" s="222"/>
      <c r="E715" s="222"/>
      <c r="F715" s="222"/>
      <c r="G715" s="222"/>
      <c r="H715" s="222"/>
      <c r="I715" s="222"/>
      <c r="J715" s="222"/>
      <c r="K715" s="222"/>
      <c r="L715" s="222"/>
      <c r="M715" s="222"/>
      <c r="N715" s="222"/>
      <c r="O715" s="468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  <c r="Z715" s="222"/>
    </row>
    <row r="716" ht="12.75" customHeight="1">
      <c r="A716" s="222"/>
      <c r="B716" s="222"/>
      <c r="C716" s="222"/>
      <c r="D716" s="222"/>
      <c r="E716" s="222"/>
      <c r="F716" s="222"/>
      <c r="G716" s="222"/>
      <c r="H716" s="222"/>
      <c r="I716" s="222"/>
      <c r="J716" s="222"/>
      <c r="K716" s="222"/>
      <c r="L716" s="222"/>
      <c r="M716" s="222"/>
      <c r="N716" s="222"/>
      <c r="O716" s="468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  <c r="Z716" s="222"/>
    </row>
    <row r="717" ht="12.75" customHeight="1">
      <c r="A717" s="222"/>
      <c r="B717" s="222"/>
      <c r="C717" s="222"/>
      <c r="D717" s="222"/>
      <c r="E717" s="222"/>
      <c r="F717" s="222"/>
      <c r="G717" s="222"/>
      <c r="H717" s="222"/>
      <c r="I717" s="222"/>
      <c r="J717" s="222"/>
      <c r="K717" s="222"/>
      <c r="L717" s="222"/>
      <c r="M717" s="222"/>
      <c r="N717" s="222"/>
      <c r="O717" s="468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  <c r="Z717" s="222"/>
    </row>
    <row r="718" ht="12.75" customHeight="1">
      <c r="A718" s="222"/>
      <c r="B718" s="222"/>
      <c r="C718" s="222"/>
      <c r="D718" s="222"/>
      <c r="E718" s="222"/>
      <c r="F718" s="222"/>
      <c r="G718" s="222"/>
      <c r="H718" s="222"/>
      <c r="I718" s="222"/>
      <c r="J718" s="222"/>
      <c r="K718" s="222"/>
      <c r="L718" s="222"/>
      <c r="M718" s="222"/>
      <c r="N718" s="222"/>
      <c r="O718" s="468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  <c r="Z718" s="222"/>
    </row>
    <row r="719" ht="12.75" customHeight="1">
      <c r="A719" s="222"/>
      <c r="B719" s="222"/>
      <c r="C719" s="222"/>
      <c r="D719" s="222"/>
      <c r="E719" s="222"/>
      <c r="F719" s="222"/>
      <c r="G719" s="222"/>
      <c r="H719" s="222"/>
      <c r="I719" s="222"/>
      <c r="J719" s="222"/>
      <c r="K719" s="222"/>
      <c r="L719" s="222"/>
      <c r="M719" s="222"/>
      <c r="N719" s="222"/>
      <c r="O719" s="468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  <c r="Z719" s="222"/>
    </row>
    <row r="720" ht="12.75" customHeight="1">
      <c r="A720" s="222"/>
      <c r="B720" s="222"/>
      <c r="C720" s="222"/>
      <c r="D720" s="222"/>
      <c r="E720" s="222"/>
      <c r="F720" s="222"/>
      <c r="G720" s="222"/>
      <c r="H720" s="222"/>
      <c r="I720" s="222"/>
      <c r="J720" s="222"/>
      <c r="K720" s="222"/>
      <c r="L720" s="222"/>
      <c r="M720" s="222"/>
      <c r="N720" s="222"/>
      <c r="O720" s="468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  <c r="Z720" s="222"/>
    </row>
    <row r="721" ht="12.75" customHeight="1">
      <c r="A721" s="222"/>
      <c r="B721" s="222"/>
      <c r="C721" s="222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  <c r="O721" s="468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</row>
    <row r="722" ht="12.75" customHeight="1">
      <c r="A722" s="222"/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O722" s="468"/>
      <c r="P722" s="222"/>
      <c r="Q722" s="222"/>
      <c r="R722" s="222"/>
      <c r="S722" s="222"/>
      <c r="T722" s="222"/>
      <c r="U722" s="222"/>
      <c r="V722" s="222"/>
      <c r="W722" s="222"/>
      <c r="X722" s="222"/>
      <c r="Y722" s="222"/>
      <c r="Z722" s="222"/>
    </row>
    <row r="723" ht="12.75" customHeight="1">
      <c r="A723" s="222"/>
      <c r="B723" s="222"/>
      <c r="C723" s="222"/>
      <c r="D723" s="222"/>
      <c r="E723" s="222"/>
      <c r="F723" s="222"/>
      <c r="G723" s="222"/>
      <c r="H723" s="222"/>
      <c r="I723" s="222"/>
      <c r="J723" s="222"/>
      <c r="K723" s="222"/>
      <c r="L723" s="222"/>
      <c r="M723" s="222"/>
      <c r="N723" s="222"/>
      <c r="O723" s="468"/>
      <c r="P723" s="222"/>
      <c r="Q723" s="222"/>
      <c r="R723" s="222"/>
      <c r="S723" s="222"/>
      <c r="T723" s="222"/>
      <c r="U723" s="222"/>
      <c r="V723" s="222"/>
      <c r="W723" s="222"/>
      <c r="X723" s="222"/>
      <c r="Y723" s="222"/>
      <c r="Z723" s="222"/>
    </row>
    <row r="724" ht="12.75" customHeight="1">
      <c r="A724" s="222"/>
      <c r="B724" s="222"/>
      <c r="C724" s="222"/>
      <c r="D724" s="222"/>
      <c r="E724" s="222"/>
      <c r="F724" s="222"/>
      <c r="G724" s="222"/>
      <c r="H724" s="222"/>
      <c r="I724" s="222"/>
      <c r="J724" s="222"/>
      <c r="K724" s="222"/>
      <c r="L724" s="222"/>
      <c r="M724" s="222"/>
      <c r="N724" s="222"/>
      <c r="O724" s="468"/>
      <c r="P724" s="222"/>
      <c r="Q724" s="222"/>
      <c r="R724" s="222"/>
      <c r="S724" s="222"/>
      <c r="T724" s="222"/>
      <c r="U724" s="222"/>
      <c r="V724" s="222"/>
      <c r="W724" s="222"/>
      <c r="X724" s="222"/>
      <c r="Y724" s="222"/>
      <c r="Z724" s="222"/>
    </row>
    <row r="725" ht="12.75" customHeight="1">
      <c r="A725" s="222"/>
      <c r="B725" s="222"/>
      <c r="C725" s="222"/>
      <c r="D725" s="222"/>
      <c r="E725" s="222"/>
      <c r="F725" s="222"/>
      <c r="G725" s="222"/>
      <c r="H725" s="222"/>
      <c r="I725" s="222"/>
      <c r="J725" s="222"/>
      <c r="K725" s="222"/>
      <c r="L725" s="222"/>
      <c r="M725" s="222"/>
      <c r="N725" s="222"/>
      <c r="O725" s="468"/>
      <c r="P725" s="222"/>
      <c r="Q725" s="222"/>
      <c r="R725" s="222"/>
      <c r="S725" s="222"/>
      <c r="T725" s="222"/>
      <c r="U725" s="222"/>
      <c r="V725" s="222"/>
      <c r="W725" s="222"/>
      <c r="X725" s="222"/>
      <c r="Y725" s="222"/>
      <c r="Z725" s="222"/>
    </row>
    <row r="726" ht="12.75" customHeight="1">
      <c r="A726" s="222"/>
      <c r="B726" s="222"/>
      <c r="C726" s="222"/>
      <c r="D726" s="222"/>
      <c r="E726" s="222"/>
      <c r="F726" s="222"/>
      <c r="G726" s="222"/>
      <c r="H726" s="222"/>
      <c r="I726" s="222"/>
      <c r="J726" s="222"/>
      <c r="K726" s="222"/>
      <c r="L726" s="222"/>
      <c r="M726" s="222"/>
      <c r="N726" s="222"/>
      <c r="O726" s="468"/>
      <c r="P726" s="222"/>
      <c r="Q726" s="222"/>
      <c r="R726" s="222"/>
      <c r="S726" s="222"/>
      <c r="T726" s="222"/>
      <c r="U726" s="222"/>
      <c r="V726" s="222"/>
      <c r="W726" s="222"/>
      <c r="X726" s="222"/>
      <c r="Y726" s="222"/>
      <c r="Z726" s="222"/>
    </row>
    <row r="727" ht="12.75" customHeight="1">
      <c r="A727" s="222"/>
      <c r="B727" s="222"/>
      <c r="C727" s="222"/>
      <c r="D727" s="222"/>
      <c r="E727" s="222"/>
      <c r="F727" s="222"/>
      <c r="G727" s="222"/>
      <c r="H727" s="222"/>
      <c r="I727" s="222"/>
      <c r="J727" s="222"/>
      <c r="K727" s="222"/>
      <c r="L727" s="222"/>
      <c r="M727" s="222"/>
      <c r="N727" s="222"/>
      <c r="O727" s="468"/>
      <c r="P727" s="222"/>
      <c r="Q727" s="222"/>
      <c r="R727" s="222"/>
      <c r="S727" s="222"/>
      <c r="T727" s="222"/>
      <c r="U727" s="222"/>
      <c r="V727" s="222"/>
      <c r="W727" s="222"/>
      <c r="X727" s="222"/>
      <c r="Y727" s="222"/>
      <c r="Z727" s="222"/>
    </row>
    <row r="728" ht="12.75" customHeight="1">
      <c r="A728" s="222"/>
      <c r="B728" s="222"/>
      <c r="C728" s="222"/>
      <c r="D728" s="222"/>
      <c r="E728" s="222"/>
      <c r="F728" s="222"/>
      <c r="G728" s="222"/>
      <c r="H728" s="222"/>
      <c r="I728" s="222"/>
      <c r="J728" s="222"/>
      <c r="K728" s="222"/>
      <c r="L728" s="222"/>
      <c r="M728" s="222"/>
      <c r="N728" s="222"/>
      <c r="O728" s="468"/>
      <c r="P728" s="222"/>
      <c r="Q728" s="222"/>
      <c r="R728" s="222"/>
      <c r="S728" s="222"/>
      <c r="T728" s="222"/>
      <c r="U728" s="222"/>
      <c r="V728" s="222"/>
      <c r="W728" s="222"/>
      <c r="X728" s="222"/>
      <c r="Y728" s="222"/>
      <c r="Z728" s="222"/>
    </row>
    <row r="729" ht="12.75" customHeight="1">
      <c r="A729" s="222"/>
      <c r="B729" s="222"/>
      <c r="C729" s="222"/>
      <c r="D729" s="222"/>
      <c r="E729" s="222"/>
      <c r="F729" s="222"/>
      <c r="G729" s="222"/>
      <c r="H729" s="222"/>
      <c r="I729" s="222"/>
      <c r="J729" s="222"/>
      <c r="K729" s="222"/>
      <c r="L729" s="222"/>
      <c r="M729" s="222"/>
      <c r="N729" s="222"/>
      <c r="O729" s="468"/>
      <c r="P729" s="222"/>
      <c r="Q729" s="222"/>
      <c r="R729" s="222"/>
      <c r="S729" s="222"/>
      <c r="T729" s="222"/>
      <c r="U729" s="222"/>
      <c r="V729" s="222"/>
      <c r="W729" s="222"/>
      <c r="X729" s="222"/>
      <c r="Y729" s="222"/>
      <c r="Z729" s="222"/>
    </row>
    <row r="730" ht="12.75" customHeight="1">
      <c r="A730" s="222"/>
      <c r="B730" s="222"/>
      <c r="C730" s="222"/>
      <c r="D730" s="222"/>
      <c r="E730" s="222"/>
      <c r="F730" s="222"/>
      <c r="G730" s="222"/>
      <c r="H730" s="222"/>
      <c r="I730" s="222"/>
      <c r="J730" s="222"/>
      <c r="K730" s="222"/>
      <c r="L730" s="222"/>
      <c r="M730" s="222"/>
      <c r="N730" s="222"/>
      <c r="O730" s="468"/>
      <c r="P730" s="222"/>
      <c r="Q730" s="222"/>
      <c r="R730" s="222"/>
      <c r="S730" s="222"/>
      <c r="T730" s="222"/>
      <c r="U730" s="222"/>
      <c r="V730" s="222"/>
      <c r="W730" s="222"/>
      <c r="X730" s="222"/>
      <c r="Y730" s="222"/>
      <c r="Z730" s="222"/>
    </row>
    <row r="731" ht="12.75" customHeight="1">
      <c r="A731" s="222"/>
      <c r="B731" s="222"/>
      <c r="C731" s="222"/>
      <c r="D731" s="222"/>
      <c r="E731" s="222"/>
      <c r="F731" s="222"/>
      <c r="G731" s="222"/>
      <c r="H731" s="222"/>
      <c r="I731" s="222"/>
      <c r="J731" s="222"/>
      <c r="K731" s="222"/>
      <c r="L731" s="222"/>
      <c r="M731" s="222"/>
      <c r="N731" s="222"/>
      <c r="O731" s="468"/>
      <c r="P731" s="222"/>
      <c r="Q731" s="222"/>
      <c r="R731" s="222"/>
      <c r="S731" s="222"/>
      <c r="T731" s="222"/>
      <c r="U731" s="222"/>
      <c r="V731" s="222"/>
      <c r="W731" s="222"/>
      <c r="X731" s="222"/>
      <c r="Y731" s="222"/>
      <c r="Z731" s="222"/>
    </row>
    <row r="732" ht="12.75" customHeight="1">
      <c r="A732" s="222"/>
      <c r="B732" s="222"/>
      <c r="C732" s="222"/>
      <c r="D732" s="222"/>
      <c r="E732" s="222"/>
      <c r="F732" s="222"/>
      <c r="G732" s="222"/>
      <c r="H732" s="222"/>
      <c r="I732" s="222"/>
      <c r="J732" s="222"/>
      <c r="K732" s="222"/>
      <c r="L732" s="222"/>
      <c r="M732" s="222"/>
      <c r="N732" s="222"/>
      <c r="O732" s="468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  <c r="Z732" s="222"/>
    </row>
    <row r="733" ht="12.75" customHeight="1">
      <c r="A733" s="222"/>
      <c r="B733" s="222"/>
      <c r="C733" s="222"/>
      <c r="D733" s="222"/>
      <c r="E733" s="222"/>
      <c r="F733" s="222"/>
      <c r="G733" s="222"/>
      <c r="H733" s="222"/>
      <c r="I733" s="222"/>
      <c r="J733" s="222"/>
      <c r="K733" s="222"/>
      <c r="L733" s="222"/>
      <c r="M733" s="222"/>
      <c r="N733" s="222"/>
      <c r="O733" s="468"/>
      <c r="P733" s="222"/>
      <c r="Q733" s="222"/>
      <c r="R733" s="222"/>
      <c r="S733" s="222"/>
      <c r="T733" s="222"/>
      <c r="U733" s="222"/>
      <c r="V733" s="222"/>
      <c r="W733" s="222"/>
      <c r="X733" s="222"/>
      <c r="Y733" s="222"/>
      <c r="Z733" s="222"/>
    </row>
    <row r="734" ht="12.75" customHeight="1">
      <c r="A734" s="222"/>
      <c r="B734" s="222"/>
      <c r="C734" s="222"/>
      <c r="D734" s="222"/>
      <c r="E734" s="222"/>
      <c r="F734" s="222"/>
      <c r="G734" s="222"/>
      <c r="H734" s="222"/>
      <c r="I734" s="222"/>
      <c r="J734" s="222"/>
      <c r="K734" s="222"/>
      <c r="L734" s="222"/>
      <c r="M734" s="222"/>
      <c r="N734" s="222"/>
      <c r="O734" s="468"/>
      <c r="P734" s="222"/>
      <c r="Q734" s="222"/>
      <c r="R734" s="222"/>
      <c r="S734" s="222"/>
      <c r="T734" s="222"/>
      <c r="U734" s="222"/>
      <c r="V734" s="222"/>
      <c r="W734" s="222"/>
      <c r="X734" s="222"/>
      <c r="Y734" s="222"/>
      <c r="Z734" s="222"/>
    </row>
    <row r="735" ht="12.75" customHeight="1">
      <c r="A735" s="222"/>
      <c r="B735" s="222"/>
      <c r="C735" s="222"/>
      <c r="D735" s="222"/>
      <c r="E735" s="222"/>
      <c r="F735" s="222"/>
      <c r="G735" s="222"/>
      <c r="H735" s="222"/>
      <c r="I735" s="222"/>
      <c r="J735" s="222"/>
      <c r="K735" s="222"/>
      <c r="L735" s="222"/>
      <c r="M735" s="222"/>
      <c r="N735" s="222"/>
      <c r="O735" s="468"/>
      <c r="P735" s="222"/>
      <c r="Q735" s="222"/>
      <c r="R735" s="222"/>
      <c r="S735" s="222"/>
      <c r="T735" s="222"/>
      <c r="U735" s="222"/>
      <c r="V735" s="222"/>
      <c r="W735" s="222"/>
      <c r="X735" s="222"/>
      <c r="Y735" s="222"/>
      <c r="Z735" s="222"/>
    </row>
    <row r="736" ht="12.75" customHeight="1">
      <c r="A736" s="222"/>
      <c r="B736" s="222"/>
      <c r="C736" s="222"/>
      <c r="D736" s="222"/>
      <c r="E736" s="222"/>
      <c r="F736" s="222"/>
      <c r="G736" s="222"/>
      <c r="H736" s="222"/>
      <c r="I736" s="222"/>
      <c r="J736" s="222"/>
      <c r="K736" s="222"/>
      <c r="L736" s="222"/>
      <c r="M736" s="222"/>
      <c r="N736" s="222"/>
      <c r="O736" s="468"/>
      <c r="P736" s="222"/>
      <c r="Q736" s="222"/>
      <c r="R736" s="222"/>
      <c r="S736" s="222"/>
      <c r="T736" s="222"/>
      <c r="U736" s="222"/>
      <c r="V736" s="222"/>
      <c r="W736" s="222"/>
      <c r="X736" s="222"/>
      <c r="Y736" s="222"/>
      <c r="Z736" s="222"/>
    </row>
    <row r="737" ht="12.75" customHeight="1">
      <c r="A737" s="222"/>
      <c r="B737" s="222"/>
      <c r="C737" s="222"/>
      <c r="D737" s="222"/>
      <c r="E737" s="222"/>
      <c r="F737" s="222"/>
      <c r="G737" s="222"/>
      <c r="H737" s="222"/>
      <c r="I737" s="222"/>
      <c r="J737" s="222"/>
      <c r="K737" s="222"/>
      <c r="L737" s="222"/>
      <c r="M737" s="222"/>
      <c r="N737" s="222"/>
      <c r="O737" s="468"/>
      <c r="P737" s="222"/>
      <c r="Q737" s="222"/>
      <c r="R737" s="222"/>
      <c r="S737" s="222"/>
      <c r="T737" s="222"/>
      <c r="U737" s="222"/>
      <c r="V737" s="222"/>
      <c r="W737" s="222"/>
      <c r="X737" s="222"/>
      <c r="Y737" s="222"/>
      <c r="Z737" s="222"/>
    </row>
    <row r="738" ht="12.75" customHeight="1">
      <c r="A738" s="222"/>
      <c r="B738" s="222"/>
      <c r="C738" s="222"/>
      <c r="D738" s="222"/>
      <c r="E738" s="222"/>
      <c r="F738" s="222"/>
      <c r="G738" s="222"/>
      <c r="H738" s="222"/>
      <c r="I738" s="222"/>
      <c r="J738" s="222"/>
      <c r="K738" s="222"/>
      <c r="L738" s="222"/>
      <c r="M738" s="222"/>
      <c r="N738" s="222"/>
      <c r="O738" s="468"/>
      <c r="P738" s="222"/>
      <c r="Q738" s="222"/>
      <c r="R738" s="222"/>
      <c r="S738" s="222"/>
      <c r="T738" s="222"/>
      <c r="U738" s="222"/>
      <c r="V738" s="222"/>
      <c r="W738" s="222"/>
      <c r="X738" s="222"/>
      <c r="Y738" s="222"/>
      <c r="Z738" s="222"/>
    </row>
    <row r="739" ht="12.75" customHeight="1">
      <c r="A739" s="222"/>
      <c r="B739" s="222"/>
      <c r="C739" s="222"/>
      <c r="D739" s="222"/>
      <c r="E739" s="222"/>
      <c r="F739" s="222"/>
      <c r="G739" s="222"/>
      <c r="H739" s="222"/>
      <c r="I739" s="222"/>
      <c r="J739" s="222"/>
      <c r="K739" s="222"/>
      <c r="L739" s="222"/>
      <c r="M739" s="222"/>
      <c r="N739" s="222"/>
      <c r="O739" s="468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  <c r="Z739" s="222"/>
    </row>
    <row r="740" ht="12.75" customHeight="1">
      <c r="A740" s="222"/>
      <c r="B740" s="222"/>
      <c r="C740" s="222"/>
      <c r="D740" s="222"/>
      <c r="E740" s="222"/>
      <c r="F740" s="222"/>
      <c r="G740" s="222"/>
      <c r="H740" s="222"/>
      <c r="I740" s="222"/>
      <c r="J740" s="222"/>
      <c r="K740" s="222"/>
      <c r="L740" s="222"/>
      <c r="M740" s="222"/>
      <c r="N740" s="222"/>
      <c r="O740" s="468"/>
      <c r="P740" s="222"/>
      <c r="Q740" s="222"/>
      <c r="R740" s="222"/>
      <c r="S740" s="222"/>
      <c r="T740" s="222"/>
      <c r="U740" s="222"/>
      <c r="V740" s="222"/>
      <c r="W740" s="222"/>
      <c r="X740" s="222"/>
      <c r="Y740" s="222"/>
      <c r="Z740" s="222"/>
    </row>
    <row r="741" ht="12.75" customHeight="1">
      <c r="A741" s="222"/>
      <c r="B741" s="222"/>
      <c r="C741" s="222"/>
      <c r="D741" s="222"/>
      <c r="E741" s="222"/>
      <c r="F741" s="222"/>
      <c r="G741" s="222"/>
      <c r="H741" s="222"/>
      <c r="I741" s="222"/>
      <c r="J741" s="222"/>
      <c r="K741" s="222"/>
      <c r="L741" s="222"/>
      <c r="M741" s="222"/>
      <c r="N741" s="222"/>
      <c r="O741" s="468"/>
      <c r="P741" s="222"/>
      <c r="Q741" s="222"/>
      <c r="R741" s="222"/>
      <c r="S741" s="222"/>
      <c r="T741" s="222"/>
      <c r="U741" s="222"/>
      <c r="V741" s="222"/>
      <c r="W741" s="222"/>
      <c r="X741" s="222"/>
      <c r="Y741" s="222"/>
      <c r="Z741" s="222"/>
    </row>
    <row r="742" ht="12.75" customHeight="1">
      <c r="A742" s="222"/>
      <c r="B742" s="222"/>
      <c r="C742" s="222"/>
      <c r="D742" s="222"/>
      <c r="E742" s="222"/>
      <c r="F742" s="222"/>
      <c r="G742" s="222"/>
      <c r="H742" s="222"/>
      <c r="I742" s="222"/>
      <c r="J742" s="222"/>
      <c r="K742" s="222"/>
      <c r="L742" s="222"/>
      <c r="M742" s="222"/>
      <c r="N742" s="222"/>
      <c r="O742" s="468"/>
      <c r="P742" s="222"/>
      <c r="Q742" s="222"/>
      <c r="R742" s="222"/>
      <c r="S742" s="222"/>
      <c r="T742" s="222"/>
      <c r="U742" s="222"/>
      <c r="V742" s="222"/>
      <c r="W742" s="222"/>
      <c r="X742" s="222"/>
      <c r="Y742" s="222"/>
      <c r="Z742" s="222"/>
    </row>
    <row r="743" ht="12.75" customHeight="1">
      <c r="A743" s="222"/>
      <c r="B743" s="222"/>
      <c r="C743" s="222"/>
      <c r="D743" s="222"/>
      <c r="E743" s="222"/>
      <c r="F743" s="222"/>
      <c r="G743" s="222"/>
      <c r="H743" s="222"/>
      <c r="I743" s="222"/>
      <c r="J743" s="222"/>
      <c r="K743" s="222"/>
      <c r="L743" s="222"/>
      <c r="M743" s="222"/>
      <c r="N743" s="222"/>
      <c r="O743" s="468"/>
      <c r="P743" s="222"/>
      <c r="Q743" s="222"/>
      <c r="R743" s="222"/>
      <c r="S743" s="222"/>
      <c r="T743" s="222"/>
      <c r="U743" s="222"/>
      <c r="V743" s="222"/>
      <c r="W743" s="222"/>
      <c r="X743" s="222"/>
      <c r="Y743" s="222"/>
      <c r="Z743" s="222"/>
    </row>
    <row r="744" ht="12.75" customHeight="1">
      <c r="A744" s="222"/>
      <c r="B744" s="222"/>
      <c r="C744" s="222"/>
      <c r="D744" s="222"/>
      <c r="E744" s="222"/>
      <c r="F744" s="222"/>
      <c r="G744" s="222"/>
      <c r="H744" s="222"/>
      <c r="I744" s="222"/>
      <c r="J744" s="222"/>
      <c r="K744" s="222"/>
      <c r="L744" s="222"/>
      <c r="M744" s="222"/>
      <c r="N744" s="222"/>
      <c r="O744" s="468"/>
      <c r="P744" s="222"/>
      <c r="Q744" s="222"/>
      <c r="R744" s="222"/>
      <c r="S744" s="222"/>
      <c r="T744" s="222"/>
      <c r="U744" s="222"/>
      <c r="V744" s="222"/>
      <c r="W744" s="222"/>
      <c r="X744" s="222"/>
      <c r="Y744" s="222"/>
      <c r="Z744" s="222"/>
    </row>
    <row r="745" ht="12.75" customHeight="1">
      <c r="A745" s="222"/>
      <c r="B745" s="222"/>
      <c r="C745" s="222"/>
      <c r="D745" s="222"/>
      <c r="E745" s="222"/>
      <c r="F745" s="222"/>
      <c r="G745" s="222"/>
      <c r="H745" s="222"/>
      <c r="I745" s="222"/>
      <c r="J745" s="222"/>
      <c r="K745" s="222"/>
      <c r="L745" s="222"/>
      <c r="M745" s="222"/>
      <c r="N745" s="222"/>
      <c r="O745" s="468"/>
      <c r="P745" s="222"/>
      <c r="Q745" s="222"/>
      <c r="R745" s="222"/>
      <c r="S745" s="222"/>
      <c r="T745" s="222"/>
      <c r="U745" s="222"/>
      <c r="V745" s="222"/>
      <c r="W745" s="222"/>
      <c r="X745" s="222"/>
      <c r="Y745" s="222"/>
      <c r="Z745" s="222"/>
    </row>
    <row r="746" ht="12.75" customHeight="1">
      <c r="A746" s="222"/>
      <c r="B746" s="222"/>
      <c r="C746" s="222"/>
      <c r="D746" s="222"/>
      <c r="E746" s="222"/>
      <c r="F746" s="222"/>
      <c r="G746" s="222"/>
      <c r="H746" s="222"/>
      <c r="I746" s="222"/>
      <c r="J746" s="222"/>
      <c r="K746" s="222"/>
      <c r="L746" s="222"/>
      <c r="M746" s="222"/>
      <c r="N746" s="222"/>
      <c r="O746" s="468"/>
      <c r="P746" s="222"/>
      <c r="Q746" s="222"/>
      <c r="R746" s="222"/>
      <c r="S746" s="222"/>
      <c r="T746" s="222"/>
      <c r="U746" s="222"/>
      <c r="V746" s="222"/>
      <c r="W746" s="222"/>
      <c r="X746" s="222"/>
      <c r="Y746" s="222"/>
      <c r="Z746" s="222"/>
    </row>
    <row r="747" ht="12.75" customHeight="1">
      <c r="A747" s="222"/>
      <c r="B747" s="222"/>
      <c r="C747" s="222"/>
      <c r="D747" s="222"/>
      <c r="E747" s="222"/>
      <c r="F747" s="222"/>
      <c r="G747" s="222"/>
      <c r="H747" s="222"/>
      <c r="I747" s="222"/>
      <c r="J747" s="222"/>
      <c r="K747" s="222"/>
      <c r="L747" s="222"/>
      <c r="M747" s="222"/>
      <c r="N747" s="222"/>
      <c r="O747" s="468"/>
      <c r="P747" s="222"/>
      <c r="Q747" s="222"/>
      <c r="R747" s="222"/>
      <c r="S747" s="222"/>
      <c r="T747" s="222"/>
      <c r="U747" s="222"/>
      <c r="V747" s="222"/>
      <c r="W747" s="222"/>
      <c r="X747" s="222"/>
      <c r="Y747" s="222"/>
      <c r="Z747" s="222"/>
    </row>
    <row r="748" ht="12.75" customHeight="1">
      <c r="A748" s="222"/>
      <c r="B748" s="222"/>
      <c r="C748" s="222"/>
      <c r="D748" s="222"/>
      <c r="E748" s="222"/>
      <c r="F748" s="222"/>
      <c r="G748" s="222"/>
      <c r="H748" s="222"/>
      <c r="I748" s="222"/>
      <c r="J748" s="222"/>
      <c r="K748" s="222"/>
      <c r="L748" s="222"/>
      <c r="M748" s="222"/>
      <c r="N748" s="222"/>
      <c r="O748" s="468"/>
      <c r="P748" s="222"/>
      <c r="Q748" s="222"/>
      <c r="R748" s="222"/>
      <c r="S748" s="222"/>
      <c r="T748" s="222"/>
      <c r="U748" s="222"/>
      <c r="V748" s="222"/>
      <c r="W748" s="222"/>
      <c r="X748" s="222"/>
      <c r="Y748" s="222"/>
      <c r="Z748" s="222"/>
    </row>
    <row r="749" ht="12.75" customHeight="1">
      <c r="A749" s="222"/>
      <c r="B749" s="222"/>
      <c r="C749" s="222"/>
      <c r="D749" s="222"/>
      <c r="E749" s="222"/>
      <c r="F749" s="222"/>
      <c r="G749" s="222"/>
      <c r="H749" s="222"/>
      <c r="I749" s="222"/>
      <c r="J749" s="222"/>
      <c r="K749" s="222"/>
      <c r="L749" s="222"/>
      <c r="M749" s="222"/>
      <c r="N749" s="222"/>
      <c r="O749" s="468"/>
      <c r="P749" s="222"/>
      <c r="Q749" s="222"/>
      <c r="R749" s="222"/>
      <c r="S749" s="222"/>
      <c r="T749" s="222"/>
      <c r="U749" s="222"/>
      <c r="V749" s="222"/>
      <c r="W749" s="222"/>
      <c r="X749" s="222"/>
      <c r="Y749" s="222"/>
      <c r="Z749" s="222"/>
    </row>
    <row r="750" ht="12.75" customHeight="1">
      <c r="A750" s="222"/>
      <c r="B750" s="222"/>
      <c r="C750" s="222"/>
      <c r="D750" s="222"/>
      <c r="E750" s="222"/>
      <c r="F750" s="222"/>
      <c r="G750" s="222"/>
      <c r="H750" s="222"/>
      <c r="I750" s="222"/>
      <c r="J750" s="222"/>
      <c r="K750" s="222"/>
      <c r="L750" s="222"/>
      <c r="M750" s="222"/>
      <c r="N750" s="222"/>
      <c r="O750" s="468"/>
      <c r="P750" s="222"/>
      <c r="Q750" s="222"/>
      <c r="R750" s="222"/>
      <c r="S750" s="222"/>
      <c r="T750" s="222"/>
      <c r="U750" s="222"/>
      <c r="V750" s="222"/>
      <c r="W750" s="222"/>
      <c r="X750" s="222"/>
      <c r="Y750" s="222"/>
      <c r="Z750" s="222"/>
    </row>
    <row r="751" ht="12.75" customHeight="1">
      <c r="A751" s="222"/>
      <c r="B751" s="222"/>
      <c r="C751" s="222"/>
      <c r="D751" s="222"/>
      <c r="E751" s="222"/>
      <c r="F751" s="222"/>
      <c r="G751" s="222"/>
      <c r="H751" s="222"/>
      <c r="I751" s="222"/>
      <c r="J751" s="222"/>
      <c r="K751" s="222"/>
      <c r="L751" s="222"/>
      <c r="M751" s="222"/>
      <c r="N751" s="222"/>
      <c r="O751" s="468"/>
      <c r="P751" s="222"/>
      <c r="Q751" s="222"/>
      <c r="R751" s="222"/>
      <c r="S751" s="222"/>
      <c r="T751" s="222"/>
      <c r="U751" s="222"/>
      <c r="V751" s="222"/>
      <c r="W751" s="222"/>
      <c r="X751" s="222"/>
      <c r="Y751" s="222"/>
      <c r="Z751" s="222"/>
    </row>
    <row r="752" ht="12.75" customHeight="1">
      <c r="A752" s="222"/>
      <c r="B752" s="222"/>
      <c r="C752" s="222"/>
      <c r="D752" s="222"/>
      <c r="E752" s="222"/>
      <c r="F752" s="222"/>
      <c r="G752" s="222"/>
      <c r="H752" s="222"/>
      <c r="I752" s="222"/>
      <c r="J752" s="222"/>
      <c r="K752" s="222"/>
      <c r="L752" s="222"/>
      <c r="M752" s="222"/>
      <c r="N752" s="222"/>
      <c r="O752" s="468"/>
      <c r="P752" s="222"/>
      <c r="Q752" s="222"/>
      <c r="R752" s="222"/>
      <c r="S752" s="222"/>
      <c r="T752" s="222"/>
      <c r="U752" s="222"/>
      <c r="V752" s="222"/>
      <c r="W752" s="222"/>
      <c r="X752" s="222"/>
      <c r="Y752" s="222"/>
      <c r="Z752" s="222"/>
    </row>
    <row r="753" ht="12.75" customHeight="1">
      <c r="A753" s="222"/>
      <c r="B753" s="222"/>
      <c r="C753" s="222"/>
      <c r="D753" s="222"/>
      <c r="E753" s="222"/>
      <c r="F753" s="222"/>
      <c r="G753" s="222"/>
      <c r="H753" s="222"/>
      <c r="I753" s="222"/>
      <c r="J753" s="222"/>
      <c r="K753" s="222"/>
      <c r="L753" s="222"/>
      <c r="M753" s="222"/>
      <c r="N753" s="222"/>
      <c r="O753" s="468"/>
      <c r="P753" s="222"/>
      <c r="Q753" s="222"/>
      <c r="R753" s="222"/>
      <c r="S753" s="222"/>
      <c r="T753" s="222"/>
      <c r="U753" s="222"/>
      <c r="V753" s="222"/>
      <c r="W753" s="222"/>
      <c r="X753" s="222"/>
      <c r="Y753" s="222"/>
      <c r="Z753" s="222"/>
    </row>
    <row r="754" ht="12.75" customHeight="1">
      <c r="A754" s="222"/>
      <c r="B754" s="222"/>
      <c r="C754" s="222"/>
      <c r="D754" s="222"/>
      <c r="E754" s="222"/>
      <c r="F754" s="222"/>
      <c r="G754" s="222"/>
      <c r="H754" s="222"/>
      <c r="I754" s="222"/>
      <c r="J754" s="222"/>
      <c r="K754" s="222"/>
      <c r="L754" s="222"/>
      <c r="M754" s="222"/>
      <c r="N754" s="222"/>
      <c r="O754" s="468"/>
      <c r="P754" s="222"/>
      <c r="Q754" s="222"/>
      <c r="R754" s="222"/>
      <c r="S754" s="222"/>
      <c r="T754" s="222"/>
      <c r="U754" s="222"/>
      <c r="V754" s="222"/>
      <c r="W754" s="222"/>
      <c r="X754" s="222"/>
      <c r="Y754" s="222"/>
      <c r="Z754" s="222"/>
    </row>
    <row r="755" ht="12.75" customHeight="1">
      <c r="A755" s="222"/>
      <c r="B755" s="222"/>
      <c r="C755" s="222"/>
      <c r="D755" s="222"/>
      <c r="E755" s="222"/>
      <c r="F755" s="222"/>
      <c r="G755" s="222"/>
      <c r="H755" s="222"/>
      <c r="I755" s="222"/>
      <c r="J755" s="222"/>
      <c r="K755" s="222"/>
      <c r="L755" s="222"/>
      <c r="M755" s="222"/>
      <c r="N755" s="222"/>
      <c r="O755" s="468"/>
      <c r="P755" s="222"/>
      <c r="Q755" s="222"/>
      <c r="R755" s="222"/>
      <c r="S755" s="222"/>
      <c r="T755" s="222"/>
      <c r="U755" s="222"/>
      <c r="V755" s="222"/>
      <c r="W755" s="222"/>
      <c r="X755" s="222"/>
      <c r="Y755" s="222"/>
      <c r="Z755" s="222"/>
    </row>
    <row r="756" ht="12.75" customHeight="1">
      <c r="A756" s="222"/>
      <c r="B756" s="222"/>
      <c r="C756" s="222"/>
      <c r="D756" s="222"/>
      <c r="E756" s="222"/>
      <c r="F756" s="222"/>
      <c r="G756" s="222"/>
      <c r="H756" s="222"/>
      <c r="I756" s="222"/>
      <c r="J756" s="222"/>
      <c r="K756" s="222"/>
      <c r="L756" s="222"/>
      <c r="M756" s="222"/>
      <c r="N756" s="222"/>
      <c r="O756" s="468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  <c r="Z756" s="222"/>
    </row>
    <row r="757" ht="12.75" customHeight="1">
      <c r="A757" s="222"/>
      <c r="B757" s="222"/>
      <c r="C757" s="222"/>
      <c r="D757" s="222"/>
      <c r="E757" s="222"/>
      <c r="F757" s="222"/>
      <c r="G757" s="222"/>
      <c r="H757" s="222"/>
      <c r="I757" s="222"/>
      <c r="J757" s="222"/>
      <c r="K757" s="222"/>
      <c r="L757" s="222"/>
      <c r="M757" s="222"/>
      <c r="N757" s="222"/>
      <c r="O757" s="468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  <c r="Z757" s="222"/>
    </row>
    <row r="758" ht="12.75" customHeight="1">
      <c r="A758" s="222"/>
      <c r="B758" s="222"/>
      <c r="C758" s="222"/>
      <c r="D758" s="222"/>
      <c r="E758" s="222"/>
      <c r="F758" s="222"/>
      <c r="G758" s="222"/>
      <c r="H758" s="222"/>
      <c r="I758" s="222"/>
      <c r="J758" s="222"/>
      <c r="K758" s="222"/>
      <c r="L758" s="222"/>
      <c r="M758" s="222"/>
      <c r="N758" s="222"/>
      <c r="O758" s="468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  <c r="Z758" s="222"/>
    </row>
    <row r="759" ht="12.75" customHeight="1">
      <c r="A759" s="222"/>
      <c r="B759" s="222"/>
      <c r="C759" s="222"/>
      <c r="D759" s="222"/>
      <c r="E759" s="222"/>
      <c r="F759" s="222"/>
      <c r="G759" s="222"/>
      <c r="H759" s="222"/>
      <c r="I759" s="222"/>
      <c r="J759" s="222"/>
      <c r="K759" s="222"/>
      <c r="L759" s="222"/>
      <c r="M759" s="222"/>
      <c r="N759" s="222"/>
      <c r="O759" s="468"/>
      <c r="P759" s="222"/>
      <c r="Q759" s="222"/>
      <c r="R759" s="222"/>
      <c r="S759" s="222"/>
      <c r="T759" s="222"/>
      <c r="U759" s="222"/>
      <c r="V759" s="222"/>
      <c r="W759" s="222"/>
      <c r="X759" s="222"/>
      <c r="Y759" s="222"/>
      <c r="Z759" s="222"/>
    </row>
    <row r="760" ht="12.75" customHeight="1">
      <c r="A760" s="222"/>
      <c r="B760" s="222"/>
      <c r="C760" s="222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22"/>
      <c r="O760" s="468"/>
      <c r="P760" s="222"/>
      <c r="Q760" s="222"/>
      <c r="R760" s="222"/>
      <c r="S760" s="222"/>
      <c r="T760" s="222"/>
      <c r="U760" s="222"/>
      <c r="V760" s="222"/>
      <c r="W760" s="222"/>
      <c r="X760" s="222"/>
      <c r="Y760" s="222"/>
      <c r="Z760" s="222"/>
    </row>
    <row r="761" ht="12.75" customHeight="1">
      <c r="A761" s="222"/>
      <c r="B761" s="222"/>
      <c r="C761" s="222"/>
      <c r="D761" s="222"/>
      <c r="E761" s="222"/>
      <c r="F761" s="222"/>
      <c r="G761" s="222"/>
      <c r="H761" s="222"/>
      <c r="I761" s="222"/>
      <c r="J761" s="222"/>
      <c r="K761" s="222"/>
      <c r="L761" s="222"/>
      <c r="M761" s="222"/>
      <c r="N761" s="222"/>
      <c r="O761" s="468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  <c r="Z761" s="222"/>
    </row>
    <row r="762" ht="12.75" customHeight="1">
      <c r="A762" s="222"/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468"/>
      <c r="P762" s="222"/>
      <c r="Q762" s="222"/>
      <c r="R762" s="222"/>
      <c r="S762" s="222"/>
      <c r="T762" s="222"/>
      <c r="U762" s="222"/>
      <c r="V762" s="222"/>
      <c r="W762" s="222"/>
      <c r="X762" s="222"/>
      <c r="Y762" s="222"/>
      <c r="Z762" s="222"/>
    </row>
    <row r="763" ht="12.75" customHeight="1">
      <c r="A763" s="222"/>
      <c r="B763" s="222"/>
      <c r="C763" s="222"/>
      <c r="D763" s="222"/>
      <c r="E763" s="222"/>
      <c r="F763" s="222"/>
      <c r="G763" s="222"/>
      <c r="H763" s="222"/>
      <c r="I763" s="222"/>
      <c r="J763" s="222"/>
      <c r="K763" s="222"/>
      <c r="L763" s="222"/>
      <c r="M763" s="222"/>
      <c r="N763" s="222"/>
      <c r="O763" s="468"/>
      <c r="P763" s="222"/>
      <c r="Q763" s="222"/>
      <c r="R763" s="222"/>
      <c r="S763" s="222"/>
      <c r="T763" s="222"/>
      <c r="U763" s="222"/>
      <c r="V763" s="222"/>
      <c r="W763" s="222"/>
      <c r="X763" s="222"/>
      <c r="Y763" s="222"/>
      <c r="Z763" s="222"/>
    </row>
    <row r="764" ht="12.75" customHeight="1">
      <c r="A764" s="222"/>
      <c r="B764" s="222"/>
      <c r="C764" s="222"/>
      <c r="D764" s="222"/>
      <c r="E764" s="222"/>
      <c r="F764" s="222"/>
      <c r="G764" s="222"/>
      <c r="H764" s="222"/>
      <c r="I764" s="222"/>
      <c r="J764" s="222"/>
      <c r="K764" s="222"/>
      <c r="L764" s="222"/>
      <c r="M764" s="222"/>
      <c r="N764" s="222"/>
      <c r="O764" s="468"/>
      <c r="P764" s="222"/>
      <c r="Q764" s="222"/>
      <c r="R764" s="222"/>
      <c r="S764" s="222"/>
      <c r="T764" s="222"/>
      <c r="U764" s="222"/>
      <c r="V764" s="222"/>
      <c r="W764" s="222"/>
      <c r="X764" s="222"/>
      <c r="Y764" s="222"/>
      <c r="Z764" s="222"/>
    </row>
    <row r="765" ht="12.75" customHeight="1">
      <c r="A765" s="222"/>
      <c r="B765" s="222"/>
      <c r="C765" s="222"/>
      <c r="D765" s="222"/>
      <c r="E765" s="222"/>
      <c r="F765" s="222"/>
      <c r="G765" s="222"/>
      <c r="H765" s="222"/>
      <c r="I765" s="222"/>
      <c r="J765" s="222"/>
      <c r="K765" s="222"/>
      <c r="L765" s="222"/>
      <c r="M765" s="222"/>
      <c r="N765" s="222"/>
      <c r="O765" s="468"/>
      <c r="P765" s="222"/>
      <c r="Q765" s="222"/>
      <c r="R765" s="222"/>
      <c r="S765" s="222"/>
      <c r="T765" s="222"/>
      <c r="U765" s="222"/>
      <c r="V765" s="222"/>
      <c r="W765" s="222"/>
      <c r="X765" s="222"/>
      <c r="Y765" s="222"/>
      <c r="Z765" s="222"/>
    </row>
    <row r="766" ht="12.75" customHeight="1">
      <c r="A766" s="222"/>
      <c r="B766" s="222"/>
      <c r="C766" s="222"/>
      <c r="D766" s="222"/>
      <c r="E766" s="222"/>
      <c r="F766" s="222"/>
      <c r="G766" s="222"/>
      <c r="H766" s="222"/>
      <c r="I766" s="222"/>
      <c r="J766" s="222"/>
      <c r="K766" s="222"/>
      <c r="L766" s="222"/>
      <c r="M766" s="222"/>
      <c r="N766" s="222"/>
      <c r="O766" s="468"/>
      <c r="P766" s="222"/>
      <c r="Q766" s="222"/>
      <c r="R766" s="222"/>
      <c r="S766" s="222"/>
      <c r="T766" s="222"/>
      <c r="U766" s="222"/>
      <c r="V766" s="222"/>
      <c r="W766" s="222"/>
      <c r="X766" s="222"/>
      <c r="Y766" s="222"/>
      <c r="Z766" s="222"/>
    </row>
    <row r="767" ht="12.75" customHeight="1">
      <c r="A767" s="222"/>
      <c r="B767" s="222"/>
      <c r="C767" s="222"/>
      <c r="D767" s="222"/>
      <c r="E767" s="222"/>
      <c r="F767" s="222"/>
      <c r="G767" s="222"/>
      <c r="H767" s="222"/>
      <c r="I767" s="222"/>
      <c r="J767" s="222"/>
      <c r="K767" s="222"/>
      <c r="L767" s="222"/>
      <c r="M767" s="222"/>
      <c r="N767" s="222"/>
      <c r="O767" s="468"/>
      <c r="P767" s="222"/>
      <c r="Q767" s="222"/>
      <c r="R767" s="222"/>
      <c r="S767" s="222"/>
      <c r="T767" s="222"/>
      <c r="U767" s="222"/>
      <c r="V767" s="222"/>
      <c r="W767" s="222"/>
      <c r="X767" s="222"/>
      <c r="Y767" s="222"/>
      <c r="Z767" s="222"/>
    </row>
    <row r="768" ht="12.75" customHeight="1">
      <c r="A768" s="222"/>
      <c r="B768" s="222"/>
      <c r="C768" s="222"/>
      <c r="D768" s="222"/>
      <c r="E768" s="222"/>
      <c r="F768" s="222"/>
      <c r="G768" s="222"/>
      <c r="H768" s="222"/>
      <c r="I768" s="222"/>
      <c r="J768" s="222"/>
      <c r="K768" s="222"/>
      <c r="L768" s="222"/>
      <c r="M768" s="222"/>
      <c r="N768" s="222"/>
      <c r="O768" s="468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  <c r="Z768" s="222"/>
    </row>
    <row r="769" ht="12.75" customHeight="1">
      <c r="A769" s="222"/>
      <c r="B769" s="222"/>
      <c r="C769" s="222"/>
      <c r="D769" s="222"/>
      <c r="E769" s="222"/>
      <c r="F769" s="222"/>
      <c r="G769" s="222"/>
      <c r="H769" s="222"/>
      <c r="I769" s="222"/>
      <c r="J769" s="222"/>
      <c r="K769" s="222"/>
      <c r="L769" s="222"/>
      <c r="M769" s="222"/>
      <c r="N769" s="222"/>
      <c r="O769" s="468"/>
      <c r="P769" s="222"/>
      <c r="Q769" s="222"/>
      <c r="R769" s="222"/>
      <c r="S769" s="222"/>
      <c r="T769" s="222"/>
      <c r="U769" s="222"/>
      <c r="V769" s="222"/>
      <c r="W769" s="222"/>
      <c r="X769" s="222"/>
      <c r="Y769" s="222"/>
      <c r="Z769" s="222"/>
    </row>
    <row r="770" ht="12.75" customHeight="1">
      <c r="A770" s="222"/>
      <c r="B770" s="222"/>
      <c r="C770" s="222"/>
      <c r="D770" s="222"/>
      <c r="E770" s="222"/>
      <c r="F770" s="222"/>
      <c r="G770" s="222"/>
      <c r="H770" s="222"/>
      <c r="I770" s="222"/>
      <c r="J770" s="222"/>
      <c r="K770" s="222"/>
      <c r="L770" s="222"/>
      <c r="M770" s="222"/>
      <c r="N770" s="222"/>
      <c r="O770" s="468"/>
      <c r="P770" s="222"/>
      <c r="Q770" s="222"/>
      <c r="R770" s="222"/>
      <c r="S770" s="222"/>
      <c r="T770" s="222"/>
      <c r="U770" s="222"/>
      <c r="V770" s="222"/>
      <c r="W770" s="222"/>
      <c r="X770" s="222"/>
      <c r="Y770" s="222"/>
      <c r="Z770" s="222"/>
    </row>
    <row r="771" ht="12.75" customHeight="1">
      <c r="A771" s="222"/>
      <c r="B771" s="222"/>
      <c r="C771" s="222"/>
      <c r="D771" s="222"/>
      <c r="E771" s="222"/>
      <c r="F771" s="222"/>
      <c r="G771" s="222"/>
      <c r="H771" s="222"/>
      <c r="I771" s="222"/>
      <c r="J771" s="222"/>
      <c r="K771" s="222"/>
      <c r="L771" s="222"/>
      <c r="M771" s="222"/>
      <c r="N771" s="222"/>
      <c r="O771" s="468"/>
      <c r="P771" s="222"/>
      <c r="Q771" s="222"/>
      <c r="R771" s="222"/>
      <c r="S771" s="222"/>
      <c r="T771" s="222"/>
      <c r="U771" s="222"/>
      <c r="V771" s="222"/>
      <c r="W771" s="222"/>
      <c r="X771" s="222"/>
      <c r="Y771" s="222"/>
      <c r="Z771" s="222"/>
    </row>
    <row r="772" ht="12.75" customHeight="1">
      <c r="A772" s="222"/>
      <c r="B772" s="222"/>
      <c r="C772" s="222"/>
      <c r="D772" s="222"/>
      <c r="E772" s="222"/>
      <c r="F772" s="222"/>
      <c r="G772" s="222"/>
      <c r="H772" s="222"/>
      <c r="I772" s="222"/>
      <c r="J772" s="222"/>
      <c r="K772" s="222"/>
      <c r="L772" s="222"/>
      <c r="M772" s="222"/>
      <c r="N772" s="222"/>
      <c r="O772" s="468"/>
      <c r="P772" s="222"/>
      <c r="Q772" s="222"/>
      <c r="R772" s="222"/>
      <c r="S772" s="222"/>
      <c r="T772" s="222"/>
      <c r="U772" s="222"/>
      <c r="V772" s="222"/>
      <c r="W772" s="222"/>
      <c r="X772" s="222"/>
      <c r="Y772" s="222"/>
      <c r="Z772" s="222"/>
    </row>
    <row r="773" ht="12.75" customHeight="1">
      <c r="A773" s="222"/>
      <c r="B773" s="222"/>
      <c r="C773" s="222"/>
      <c r="D773" s="222"/>
      <c r="E773" s="222"/>
      <c r="F773" s="222"/>
      <c r="G773" s="222"/>
      <c r="H773" s="222"/>
      <c r="I773" s="222"/>
      <c r="J773" s="222"/>
      <c r="K773" s="222"/>
      <c r="L773" s="222"/>
      <c r="M773" s="222"/>
      <c r="N773" s="222"/>
      <c r="O773" s="468"/>
      <c r="P773" s="222"/>
      <c r="Q773" s="222"/>
      <c r="R773" s="222"/>
      <c r="S773" s="222"/>
      <c r="T773" s="222"/>
      <c r="U773" s="222"/>
      <c r="V773" s="222"/>
      <c r="W773" s="222"/>
      <c r="X773" s="222"/>
      <c r="Y773" s="222"/>
      <c r="Z773" s="222"/>
    </row>
    <row r="774" ht="12.75" customHeight="1">
      <c r="A774" s="222"/>
      <c r="B774" s="222"/>
      <c r="C774" s="222"/>
      <c r="D774" s="222"/>
      <c r="E774" s="222"/>
      <c r="F774" s="222"/>
      <c r="G774" s="222"/>
      <c r="H774" s="222"/>
      <c r="I774" s="222"/>
      <c r="J774" s="222"/>
      <c r="K774" s="222"/>
      <c r="L774" s="222"/>
      <c r="M774" s="222"/>
      <c r="N774" s="222"/>
      <c r="O774" s="468"/>
      <c r="P774" s="222"/>
      <c r="Q774" s="222"/>
      <c r="R774" s="222"/>
      <c r="S774" s="222"/>
      <c r="T774" s="222"/>
      <c r="U774" s="222"/>
      <c r="V774" s="222"/>
      <c r="W774" s="222"/>
      <c r="X774" s="222"/>
      <c r="Y774" s="222"/>
      <c r="Z774" s="222"/>
    </row>
    <row r="775" ht="12.75" customHeight="1">
      <c r="A775" s="222"/>
      <c r="B775" s="222"/>
      <c r="C775" s="222"/>
      <c r="D775" s="222"/>
      <c r="E775" s="222"/>
      <c r="F775" s="222"/>
      <c r="G775" s="222"/>
      <c r="H775" s="222"/>
      <c r="I775" s="222"/>
      <c r="J775" s="222"/>
      <c r="K775" s="222"/>
      <c r="L775" s="222"/>
      <c r="M775" s="222"/>
      <c r="N775" s="222"/>
      <c r="O775" s="468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  <c r="Z775" s="222"/>
    </row>
    <row r="776" ht="12.75" customHeight="1">
      <c r="A776" s="222"/>
      <c r="B776" s="222"/>
      <c r="C776" s="222"/>
      <c r="D776" s="222"/>
      <c r="E776" s="222"/>
      <c r="F776" s="222"/>
      <c r="G776" s="222"/>
      <c r="H776" s="222"/>
      <c r="I776" s="222"/>
      <c r="J776" s="222"/>
      <c r="K776" s="222"/>
      <c r="L776" s="222"/>
      <c r="M776" s="222"/>
      <c r="N776" s="222"/>
      <c r="O776" s="468"/>
      <c r="P776" s="222"/>
      <c r="Q776" s="222"/>
      <c r="R776" s="222"/>
      <c r="S776" s="222"/>
      <c r="T776" s="222"/>
      <c r="U776" s="222"/>
      <c r="V776" s="222"/>
      <c r="W776" s="222"/>
      <c r="X776" s="222"/>
      <c r="Y776" s="222"/>
      <c r="Z776" s="222"/>
    </row>
    <row r="777" ht="12.75" customHeight="1">
      <c r="A777" s="222"/>
      <c r="B777" s="222"/>
      <c r="C777" s="222"/>
      <c r="D777" s="222"/>
      <c r="E777" s="222"/>
      <c r="F777" s="222"/>
      <c r="G777" s="222"/>
      <c r="H777" s="222"/>
      <c r="I777" s="222"/>
      <c r="J777" s="222"/>
      <c r="K777" s="222"/>
      <c r="L777" s="222"/>
      <c r="M777" s="222"/>
      <c r="N777" s="222"/>
      <c r="O777" s="468"/>
      <c r="P777" s="222"/>
      <c r="Q777" s="222"/>
      <c r="R777" s="222"/>
      <c r="S777" s="222"/>
      <c r="T777" s="222"/>
      <c r="U777" s="222"/>
      <c r="V777" s="222"/>
      <c r="W777" s="222"/>
      <c r="X777" s="222"/>
      <c r="Y777" s="222"/>
      <c r="Z777" s="222"/>
    </row>
    <row r="778" ht="12.75" customHeight="1">
      <c r="A778" s="222"/>
      <c r="B778" s="222"/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468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</row>
    <row r="779" ht="12.75" customHeight="1">
      <c r="A779" s="222"/>
      <c r="B779" s="222"/>
      <c r="C779" s="222"/>
      <c r="D779" s="222"/>
      <c r="E779" s="222"/>
      <c r="F779" s="222"/>
      <c r="G779" s="222"/>
      <c r="H779" s="222"/>
      <c r="I779" s="222"/>
      <c r="J779" s="222"/>
      <c r="K779" s="222"/>
      <c r="L779" s="222"/>
      <c r="M779" s="222"/>
      <c r="N779" s="222"/>
      <c r="O779" s="468"/>
      <c r="P779" s="222"/>
      <c r="Q779" s="222"/>
      <c r="R779" s="222"/>
      <c r="S779" s="222"/>
      <c r="T779" s="222"/>
      <c r="U779" s="222"/>
      <c r="V779" s="222"/>
      <c r="W779" s="222"/>
      <c r="X779" s="222"/>
      <c r="Y779" s="222"/>
      <c r="Z779" s="222"/>
    </row>
    <row r="780" ht="12.75" customHeight="1">
      <c r="A780" s="222"/>
      <c r="B780" s="222"/>
      <c r="C780" s="222"/>
      <c r="D780" s="222"/>
      <c r="E780" s="222"/>
      <c r="F780" s="222"/>
      <c r="G780" s="222"/>
      <c r="H780" s="222"/>
      <c r="I780" s="222"/>
      <c r="J780" s="222"/>
      <c r="K780" s="222"/>
      <c r="L780" s="222"/>
      <c r="M780" s="222"/>
      <c r="N780" s="222"/>
      <c r="O780" s="468"/>
      <c r="P780" s="222"/>
      <c r="Q780" s="222"/>
      <c r="R780" s="222"/>
      <c r="S780" s="222"/>
      <c r="T780" s="222"/>
      <c r="U780" s="222"/>
      <c r="V780" s="222"/>
      <c r="W780" s="222"/>
      <c r="X780" s="222"/>
      <c r="Y780" s="222"/>
      <c r="Z780" s="222"/>
    </row>
    <row r="781" ht="12.75" customHeight="1">
      <c r="A781" s="222"/>
      <c r="B781" s="222"/>
      <c r="C781" s="222"/>
      <c r="D781" s="222"/>
      <c r="E781" s="222"/>
      <c r="F781" s="222"/>
      <c r="G781" s="222"/>
      <c r="H781" s="222"/>
      <c r="I781" s="222"/>
      <c r="J781" s="222"/>
      <c r="K781" s="222"/>
      <c r="L781" s="222"/>
      <c r="M781" s="222"/>
      <c r="N781" s="222"/>
      <c r="O781" s="468"/>
      <c r="P781" s="222"/>
      <c r="Q781" s="222"/>
      <c r="R781" s="222"/>
      <c r="S781" s="222"/>
      <c r="T781" s="222"/>
      <c r="U781" s="222"/>
      <c r="V781" s="222"/>
      <c r="W781" s="222"/>
      <c r="X781" s="222"/>
      <c r="Y781" s="222"/>
      <c r="Z781" s="222"/>
    </row>
    <row r="782" ht="12.75" customHeight="1">
      <c r="A782" s="222"/>
      <c r="B782" s="222"/>
      <c r="C782" s="222"/>
      <c r="D782" s="222"/>
      <c r="E782" s="222"/>
      <c r="F782" s="222"/>
      <c r="G782" s="222"/>
      <c r="H782" s="222"/>
      <c r="I782" s="222"/>
      <c r="J782" s="222"/>
      <c r="K782" s="222"/>
      <c r="L782" s="222"/>
      <c r="M782" s="222"/>
      <c r="N782" s="222"/>
      <c r="O782" s="468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  <c r="Z782" s="222"/>
    </row>
    <row r="783" ht="12.75" customHeight="1">
      <c r="A783" s="222"/>
      <c r="B783" s="222"/>
      <c r="C783" s="222"/>
      <c r="D783" s="222"/>
      <c r="E783" s="222"/>
      <c r="F783" s="222"/>
      <c r="G783" s="222"/>
      <c r="H783" s="222"/>
      <c r="I783" s="222"/>
      <c r="J783" s="222"/>
      <c r="K783" s="222"/>
      <c r="L783" s="222"/>
      <c r="M783" s="222"/>
      <c r="N783" s="222"/>
      <c r="O783" s="468"/>
      <c r="P783" s="222"/>
      <c r="Q783" s="222"/>
      <c r="R783" s="222"/>
      <c r="S783" s="222"/>
      <c r="T783" s="222"/>
      <c r="U783" s="222"/>
      <c r="V783" s="222"/>
      <c r="W783" s="222"/>
      <c r="X783" s="222"/>
      <c r="Y783" s="222"/>
      <c r="Z783" s="222"/>
    </row>
    <row r="784" ht="12.75" customHeight="1">
      <c r="A784" s="222"/>
      <c r="B784" s="222"/>
      <c r="C784" s="222"/>
      <c r="D784" s="222"/>
      <c r="E784" s="222"/>
      <c r="F784" s="222"/>
      <c r="G784" s="222"/>
      <c r="H784" s="222"/>
      <c r="I784" s="222"/>
      <c r="J784" s="222"/>
      <c r="K784" s="222"/>
      <c r="L784" s="222"/>
      <c r="M784" s="222"/>
      <c r="N784" s="222"/>
      <c r="O784" s="468"/>
      <c r="P784" s="222"/>
      <c r="Q784" s="222"/>
      <c r="R784" s="222"/>
      <c r="S784" s="222"/>
      <c r="T784" s="222"/>
      <c r="U784" s="222"/>
      <c r="V784" s="222"/>
      <c r="W784" s="222"/>
      <c r="X784" s="222"/>
      <c r="Y784" s="222"/>
      <c r="Z784" s="222"/>
    </row>
    <row r="785" ht="12.75" customHeight="1">
      <c r="A785" s="222"/>
      <c r="B785" s="222"/>
      <c r="C785" s="222"/>
      <c r="D785" s="222"/>
      <c r="E785" s="222"/>
      <c r="F785" s="222"/>
      <c r="G785" s="222"/>
      <c r="H785" s="222"/>
      <c r="I785" s="222"/>
      <c r="J785" s="222"/>
      <c r="K785" s="222"/>
      <c r="L785" s="222"/>
      <c r="M785" s="222"/>
      <c r="N785" s="222"/>
      <c r="O785" s="468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  <c r="Z785" s="222"/>
    </row>
    <row r="786" ht="12.75" customHeight="1">
      <c r="A786" s="222"/>
      <c r="B786" s="222"/>
      <c r="C786" s="222"/>
      <c r="D786" s="222"/>
      <c r="E786" s="222"/>
      <c r="F786" s="222"/>
      <c r="G786" s="222"/>
      <c r="H786" s="222"/>
      <c r="I786" s="222"/>
      <c r="J786" s="222"/>
      <c r="K786" s="222"/>
      <c r="L786" s="222"/>
      <c r="M786" s="222"/>
      <c r="N786" s="222"/>
      <c r="O786" s="468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  <c r="Z786" s="222"/>
    </row>
    <row r="787" ht="12.75" customHeight="1">
      <c r="A787" s="222"/>
      <c r="B787" s="222"/>
      <c r="C787" s="222"/>
      <c r="D787" s="222"/>
      <c r="E787" s="222"/>
      <c r="F787" s="222"/>
      <c r="G787" s="222"/>
      <c r="H787" s="222"/>
      <c r="I787" s="222"/>
      <c r="J787" s="222"/>
      <c r="K787" s="222"/>
      <c r="L787" s="222"/>
      <c r="M787" s="222"/>
      <c r="N787" s="222"/>
      <c r="O787" s="468"/>
      <c r="P787" s="222"/>
      <c r="Q787" s="222"/>
      <c r="R787" s="222"/>
      <c r="S787" s="222"/>
      <c r="T787" s="222"/>
      <c r="U787" s="222"/>
      <c r="V787" s="222"/>
      <c r="W787" s="222"/>
      <c r="X787" s="222"/>
      <c r="Y787" s="222"/>
      <c r="Z787" s="222"/>
    </row>
    <row r="788" ht="12.75" customHeight="1">
      <c r="A788" s="222"/>
      <c r="B788" s="222"/>
      <c r="C788" s="222"/>
      <c r="D788" s="222"/>
      <c r="E788" s="222"/>
      <c r="F788" s="222"/>
      <c r="G788" s="222"/>
      <c r="H788" s="222"/>
      <c r="I788" s="222"/>
      <c r="J788" s="222"/>
      <c r="K788" s="222"/>
      <c r="L788" s="222"/>
      <c r="M788" s="222"/>
      <c r="N788" s="222"/>
      <c r="O788" s="468"/>
      <c r="P788" s="222"/>
      <c r="Q788" s="222"/>
      <c r="R788" s="222"/>
      <c r="S788" s="222"/>
      <c r="T788" s="222"/>
      <c r="U788" s="222"/>
      <c r="V788" s="222"/>
      <c r="W788" s="222"/>
      <c r="X788" s="222"/>
      <c r="Y788" s="222"/>
      <c r="Z788" s="222"/>
    </row>
    <row r="789" ht="12.75" customHeight="1">
      <c r="A789" s="222"/>
      <c r="B789" s="222"/>
      <c r="C789" s="222"/>
      <c r="D789" s="222"/>
      <c r="E789" s="222"/>
      <c r="F789" s="222"/>
      <c r="G789" s="222"/>
      <c r="H789" s="222"/>
      <c r="I789" s="222"/>
      <c r="J789" s="222"/>
      <c r="K789" s="222"/>
      <c r="L789" s="222"/>
      <c r="M789" s="222"/>
      <c r="N789" s="222"/>
      <c r="O789" s="468"/>
      <c r="P789" s="222"/>
      <c r="Q789" s="222"/>
      <c r="R789" s="222"/>
      <c r="S789" s="222"/>
      <c r="T789" s="222"/>
      <c r="U789" s="222"/>
      <c r="V789" s="222"/>
      <c r="W789" s="222"/>
      <c r="X789" s="222"/>
      <c r="Y789" s="222"/>
      <c r="Z789" s="222"/>
    </row>
    <row r="790" ht="12.75" customHeight="1">
      <c r="A790" s="222"/>
      <c r="B790" s="222"/>
      <c r="C790" s="222"/>
      <c r="D790" s="222"/>
      <c r="E790" s="222"/>
      <c r="F790" s="222"/>
      <c r="G790" s="222"/>
      <c r="H790" s="222"/>
      <c r="I790" s="222"/>
      <c r="J790" s="222"/>
      <c r="K790" s="222"/>
      <c r="L790" s="222"/>
      <c r="M790" s="222"/>
      <c r="N790" s="222"/>
      <c r="O790" s="468"/>
      <c r="P790" s="222"/>
      <c r="Q790" s="222"/>
      <c r="R790" s="222"/>
      <c r="S790" s="222"/>
      <c r="T790" s="222"/>
      <c r="U790" s="222"/>
      <c r="V790" s="222"/>
      <c r="W790" s="222"/>
      <c r="X790" s="222"/>
      <c r="Y790" s="222"/>
      <c r="Z790" s="222"/>
    </row>
    <row r="791" ht="12.75" customHeight="1">
      <c r="A791" s="222"/>
      <c r="B791" s="222"/>
      <c r="C791" s="222"/>
      <c r="D791" s="222"/>
      <c r="E791" s="222"/>
      <c r="F791" s="222"/>
      <c r="G791" s="222"/>
      <c r="H791" s="222"/>
      <c r="I791" s="222"/>
      <c r="J791" s="222"/>
      <c r="K791" s="222"/>
      <c r="L791" s="222"/>
      <c r="M791" s="222"/>
      <c r="N791" s="222"/>
      <c r="O791" s="468"/>
      <c r="P791" s="222"/>
      <c r="Q791" s="222"/>
      <c r="R791" s="222"/>
      <c r="S791" s="222"/>
      <c r="T791" s="222"/>
      <c r="U791" s="222"/>
      <c r="V791" s="222"/>
      <c r="W791" s="222"/>
      <c r="X791" s="222"/>
      <c r="Y791" s="222"/>
      <c r="Z791" s="222"/>
    </row>
    <row r="792" ht="12.75" customHeight="1">
      <c r="A792" s="222"/>
      <c r="B792" s="222"/>
      <c r="C792" s="222"/>
      <c r="D792" s="222"/>
      <c r="E792" s="222"/>
      <c r="F792" s="222"/>
      <c r="G792" s="222"/>
      <c r="H792" s="222"/>
      <c r="I792" s="222"/>
      <c r="J792" s="222"/>
      <c r="K792" s="222"/>
      <c r="L792" s="222"/>
      <c r="M792" s="222"/>
      <c r="N792" s="222"/>
      <c r="O792" s="468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  <c r="Z792" s="222"/>
    </row>
    <row r="793" ht="12.75" customHeight="1">
      <c r="A793" s="222"/>
      <c r="B793" s="222"/>
      <c r="C793" s="222"/>
      <c r="D793" s="222"/>
      <c r="E793" s="222"/>
      <c r="F793" s="222"/>
      <c r="G793" s="222"/>
      <c r="H793" s="222"/>
      <c r="I793" s="222"/>
      <c r="J793" s="222"/>
      <c r="K793" s="222"/>
      <c r="L793" s="222"/>
      <c r="M793" s="222"/>
      <c r="N793" s="222"/>
      <c r="O793" s="468"/>
      <c r="P793" s="222"/>
      <c r="Q793" s="222"/>
      <c r="R793" s="222"/>
      <c r="S793" s="222"/>
      <c r="T793" s="222"/>
      <c r="U793" s="222"/>
      <c r="V793" s="222"/>
      <c r="W793" s="222"/>
      <c r="X793" s="222"/>
      <c r="Y793" s="222"/>
      <c r="Z793" s="222"/>
    </row>
    <row r="794" ht="12.75" customHeight="1">
      <c r="A794" s="222"/>
      <c r="B794" s="222"/>
      <c r="C794" s="222"/>
      <c r="D794" s="222"/>
      <c r="E794" s="222"/>
      <c r="F794" s="222"/>
      <c r="G794" s="222"/>
      <c r="H794" s="222"/>
      <c r="I794" s="222"/>
      <c r="J794" s="222"/>
      <c r="K794" s="222"/>
      <c r="L794" s="222"/>
      <c r="M794" s="222"/>
      <c r="N794" s="222"/>
      <c r="O794" s="468"/>
      <c r="P794" s="222"/>
      <c r="Q794" s="222"/>
      <c r="R794" s="222"/>
      <c r="S794" s="222"/>
      <c r="T794" s="222"/>
      <c r="U794" s="222"/>
      <c r="V794" s="222"/>
      <c r="W794" s="222"/>
      <c r="X794" s="222"/>
      <c r="Y794" s="222"/>
      <c r="Z794" s="222"/>
    </row>
    <row r="795" ht="12.75" customHeight="1">
      <c r="A795" s="222"/>
      <c r="B795" s="222"/>
      <c r="C795" s="222"/>
      <c r="D795" s="222"/>
      <c r="E795" s="222"/>
      <c r="F795" s="222"/>
      <c r="G795" s="222"/>
      <c r="H795" s="222"/>
      <c r="I795" s="222"/>
      <c r="J795" s="222"/>
      <c r="K795" s="222"/>
      <c r="L795" s="222"/>
      <c r="M795" s="222"/>
      <c r="N795" s="222"/>
      <c r="O795" s="468"/>
      <c r="P795" s="222"/>
      <c r="Q795" s="222"/>
      <c r="R795" s="222"/>
      <c r="S795" s="222"/>
      <c r="T795" s="222"/>
      <c r="U795" s="222"/>
      <c r="V795" s="222"/>
      <c r="W795" s="222"/>
      <c r="X795" s="222"/>
      <c r="Y795" s="222"/>
      <c r="Z795" s="222"/>
    </row>
    <row r="796" ht="12.75" customHeight="1">
      <c r="A796" s="222"/>
      <c r="B796" s="222"/>
      <c r="C796" s="222"/>
      <c r="D796" s="222"/>
      <c r="E796" s="222"/>
      <c r="F796" s="222"/>
      <c r="G796" s="222"/>
      <c r="H796" s="222"/>
      <c r="I796" s="222"/>
      <c r="J796" s="222"/>
      <c r="K796" s="222"/>
      <c r="L796" s="222"/>
      <c r="M796" s="222"/>
      <c r="N796" s="222"/>
      <c r="O796" s="468"/>
      <c r="P796" s="222"/>
      <c r="Q796" s="222"/>
      <c r="R796" s="222"/>
      <c r="S796" s="222"/>
      <c r="T796" s="222"/>
      <c r="U796" s="222"/>
      <c r="V796" s="222"/>
      <c r="W796" s="222"/>
      <c r="X796" s="222"/>
      <c r="Y796" s="222"/>
      <c r="Z796" s="222"/>
    </row>
    <row r="797" ht="12.75" customHeight="1">
      <c r="A797" s="222"/>
      <c r="B797" s="222"/>
      <c r="C797" s="222"/>
      <c r="D797" s="222"/>
      <c r="E797" s="222"/>
      <c r="F797" s="222"/>
      <c r="G797" s="222"/>
      <c r="H797" s="222"/>
      <c r="I797" s="222"/>
      <c r="J797" s="222"/>
      <c r="K797" s="222"/>
      <c r="L797" s="222"/>
      <c r="M797" s="222"/>
      <c r="N797" s="222"/>
      <c r="O797" s="468"/>
      <c r="P797" s="222"/>
      <c r="Q797" s="222"/>
      <c r="R797" s="222"/>
      <c r="S797" s="222"/>
      <c r="T797" s="222"/>
      <c r="U797" s="222"/>
      <c r="V797" s="222"/>
      <c r="W797" s="222"/>
      <c r="X797" s="222"/>
      <c r="Y797" s="222"/>
      <c r="Z797" s="222"/>
    </row>
    <row r="798" ht="12.75" customHeight="1">
      <c r="A798" s="222"/>
      <c r="B798" s="222"/>
      <c r="C798" s="222"/>
      <c r="D798" s="222"/>
      <c r="E798" s="222"/>
      <c r="F798" s="222"/>
      <c r="G798" s="222"/>
      <c r="H798" s="222"/>
      <c r="I798" s="222"/>
      <c r="J798" s="222"/>
      <c r="K798" s="222"/>
      <c r="L798" s="222"/>
      <c r="M798" s="222"/>
      <c r="N798" s="222"/>
      <c r="O798" s="468"/>
      <c r="P798" s="222"/>
      <c r="Q798" s="222"/>
      <c r="R798" s="222"/>
      <c r="S798" s="222"/>
      <c r="T798" s="222"/>
      <c r="U798" s="222"/>
      <c r="V798" s="222"/>
      <c r="W798" s="222"/>
      <c r="X798" s="222"/>
      <c r="Y798" s="222"/>
      <c r="Z798" s="222"/>
    </row>
    <row r="799" ht="12.75" customHeight="1">
      <c r="A799" s="222"/>
      <c r="B799" s="222"/>
      <c r="C799" s="222"/>
      <c r="D799" s="222"/>
      <c r="E799" s="222"/>
      <c r="F799" s="222"/>
      <c r="G799" s="222"/>
      <c r="H799" s="222"/>
      <c r="I799" s="222"/>
      <c r="J799" s="222"/>
      <c r="K799" s="222"/>
      <c r="L799" s="222"/>
      <c r="M799" s="222"/>
      <c r="N799" s="222"/>
      <c r="O799" s="468"/>
      <c r="P799" s="222"/>
      <c r="Q799" s="222"/>
      <c r="R799" s="222"/>
      <c r="S799" s="222"/>
      <c r="T799" s="222"/>
      <c r="U799" s="222"/>
      <c r="V799" s="222"/>
      <c r="W799" s="222"/>
      <c r="X799" s="222"/>
      <c r="Y799" s="222"/>
      <c r="Z799" s="222"/>
    </row>
    <row r="800" ht="12.75" customHeight="1">
      <c r="A800" s="222"/>
      <c r="B800" s="222"/>
      <c r="C800" s="222"/>
      <c r="D800" s="222"/>
      <c r="E800" s="222"/>
      <c r="F800" s="222"/>
      <c r="G800" s="222"/>
      <c r="H800" s="222"/>
      <c r="I800" s="222"/>
      <c r="J800" s="222"/>
      <c r="K800" s="222"/>
      <c r="L800" s="222"/>
      <c r="M800" s="222"/>
      <c r="N800" s="222"/>
      <c r="O800" s="468"/>
      <c r="P800" s="222"/>
      <c r="Q800" s="222"/>
      <c r="R800" s="222"/>
      <c r="S800" s="222"/>
      <c r="T800" s="222"/>
      <c r="U800" s="222"/>
      <c r="V800" s="222"/>
      <c r="W800" s="222"/>
      <c r="X800" s="222"/>
      <c r="Y800" s="222"/>
      <c r="Z800" s="222"/>
    </row>
    <row r="801" ht="12.75" customHeight="1">
      <c r="A801" s="222"/>
      <c r="B801" s="222"/>
      <c r="C801" s="222"/>
      <c r="D801" s="222"/>
      <c r="E801" s="222"/>
      <c r="F801" s="222"/>
      <c r="G801" s="222"/>
      <c r="H801" s="222"/>
      <c r="I801" s="222"/>
      <c r="J801" s="222"/>
      <c r="K801" s="222"/>
      <c r="L801" s="222"/>
      <c r="M801" s="222"/>
      <c r="N801" s="222"/>
      <c r="O801" s="468"/>
      <c r="P801" s="222"/>
      <c r="Q801" s="222"/>
      <c r="R801" s="222"/>
      <c r="S801" s="222"/>
      <c r="T801" s="222"/>
      <c r="U801" s="222"/>
      <c r="V801" s="222"/>
      <c r="W801" s="222"/>
      <c r="X801" s="222"/>
      <c r="Y801" s="222"/>
      <c r="Z801" s="222"/>
    </row>
    <row r="802" ht="12.75" customHeight="1">
      <c r="A802" s="222"/>
      <c r="B802" s="222"/>
      <c r="C802" s="222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O802" s="468"/>
      <c r="P802" s="222"/>
      <c r="Q802" s="222"/>
      <c r="R802" s="222"/>
      <c r="S802" s="222"/>
      <c r="T802" s="222"/>
      <c r="U802" s="222"/>
      <c r="V802" s="222"/>
      <c r="W802" s="222"/>
      <c r="X802" s="222"/>
      <c r="Y802" s="222"/>
      <c r="Z802" s="222"/>
    </row>
    <row r="803" ht="12.75" customHeight="1">
      <c r="A803" s="222"/>
      <c r="B803" s="222"/>
      <c r="C803" s="222"/>
      <c r="D803" s="222"/>
      <c r="E803" s="222"/>
      <c r="F803" s="222"/>
      <c r="G803" s="222"/>
      <c r="H803" s="222"/>
      <c r="I803" s="222"/>
      <c r="J803" s="222"/>
      <c r="K803" s="222"/>
      <c r="L803" s="222"/>
      <c r="M803" s="222"/>
      <c r="N803" s="222"/>
      <c r="O803" s="468"/>
      <c r="P803" s="222"/>
      <c r="Q803" s="222"/>
      <c r="R803" s="222"/>
      <c r="S803" s="222"/>
      <c r="T803" s="222"/>
      <c r="U803" s="222"/>
      <c r="V803" s="222"/>
      <c r="W803" s="222"/>
      <c r="X803" s="222"/>
      <c r="Y803" s="222"/>
      <c r="Z803" s="222"/>
    </row>
    <row r="804" ht="12.75" customHeight="1">
      <c r="A804" s="222"/>
      <c r="B804" s="222"/>
      <c r="C804" s="222"/>
      <c r="D804" s="222"/>
      <c r="E804" s="222"/>
      <c r="F804" s="222"/>
      <c r="G804" s="222"/>
      <c r="H804" s="222"/>
      <c r="I804" s="222"/>
      <c r="J804" s="222"/>
      <c r="K804" s="222"/>
      <c r="L804" s="222"/>
      <c r="M804" s="222"/>
      <c r="N804" s="222"/>
      <c r="O804" s="468"/>
      <c r="P804" s="222"/>
      <c r="Q804" s="222"/>
      <c r="R804" s="222"/>
      <c r="S804" s="222"/>
      <c r="T804" s="222"/>
      <c r="U804" s="222"/>
      <c r="V804" s="222"/>
      <c r="W804" s="222"/>
      <c r="X804" s="222"/>
      <c r="Y804" s="222"/>
      <c r="Z804" s="222"/>
    </row>
    <row r="805" ht="12.75" customHeight="1">
      <c r="A805" s="222"/>
      <c r="B805" s="222"/>
      <c r="C805" s="222"/>
      <c r="D805" s="222"/>
      <c r="E805" s="222"/>
      <c r="F805" s="222"/>
      <c r="G805" s="222"/>
      <c r="H805" s="222"/>
      <c r="I805" s="222"/>
      <c r="J805" s="222"/>
      <c r="K805" s="222"/>
      <c r="L805" s="222"/>
      <c r="M805" s="222"/>
      <c r="N805" s="222"/>
      <c r="O805" s="468"/>
      <c r="P805" s="222"/>
      <c r="Q805" s="222"/>
      <c r="R805" s="222"/>
      <c r="S805" s="222"/>
      <c r="T805" s="222"/>
      <c r="U805" s="222"/>
      <c r="V805" s="222"/>
      <c r="W805" s="222"/>
      <c r="X805" s="222"/>
      <c r="Y805" s="222"/>
      <c r="Z805" s="222"/>
    </row>
    <row r="806" ht="12.75" customHeight="1">
      <c r="A806" s="222"/>
      <c r="B806" s="222"/>
      <c r="C806" s="222"/>
      <c r="D806" s="222"/>
      <c r="E806" s="222"/>
      <c r="F806" s="222"/>
      <c r="G806" s="222"/>
      <c r="H806" s="222"/>
      <c r="I806" s="222"/>
      <c r="J806" s="222"/>
      <c r="K806" s="222"/>
      <c r="L806" s="222"/>
      <c r="M806" s="222"/>
      <c r="N806" s="222"/>
      <c r="O806" s="468"/>
      <c r="P806" s="222"/>
      <c r="Q806" s="222"/>
      <c r="R806" s="222"/>
      <c r="S806" s="222"/>
      <c r="T806" s="222"/>
      <c r="U806" s="222"/>
      <c r="V806" s="222"/>
      <c r="W806" s="222"/>
      <c r="X806" s="222"/>
      <c r="Y806" s="222"/>
      <c r="Z806" s="222"/>
    </row>
    <row r="807" ht="12.75" customHeight="1">
      <c r="A807" s="222"/>
      <c r="B807" s="222"/>
      <c r="C807" s="222"/>
      <c r="D807" s="222"/>
      <c r="E807" s="222"/>
      <c r="F807" s="222"/>
      <c r="G807" s="222"/>
      <c r="H807" s="222"/>
      <c r="I807" s="222"/>
      <c r="J807" s="222"/>
      <c r="K807" s="222"/>
      <c r="L807" s="222"/>
      <c r="M807" s="222"/>
      <c r="N807" s="222"/>
      <c r="O807" s="468"/>
      <c r="P807" s="222"/>
      <c r="Q807" s="222"/>
      <c r="R807" s="222"/>
      <c r="S807" s="222"/>
      <c r="T807" s="222"/>
      <c r="U807" s="222"/>
      <c r="V807" s="222"/>
      <c r="W807" s="222"/>
      <c r="X807" s="222"/>
      <c r="Y807" s="222"/>
      <c r="Z807" s="222"/>
    </row>
    <row r="808" ht="12.75" customHeight="1">
      <c r="A808" s="222"/>
      <c r="B808" s="222"/>
      <c r="C808" s="222"/>
      <c r="D808" s="222"/>
      <c r="E808" s="222"/>
      <c r="F808" s="222"/>
      <c r="G808" s="222"/>
      <c r="H808" s="222"/>
      <c r="I808" s="222"/>
      <c r="J808" s="222"/>
      <c r="K808" s="222"/>
      <c r="L808" s="222"/>
      <c r="M808" s="222"/>
      <c r="N808" s="222"/>
      <c r="O808" s="468"/>
      <c r="P808" s="222"/>
      <c r="Q808" s="222"/>
      <c r="R808" s="222"/>
      <c r="S808" s="222"/>
      <c r="T808" s="222"/>
      <c r="U808" s="222"/>
      <c r="V808" s="222"/>
      <c r="W808" s="222"/>
      <c r="X808" s="222"/>
      <c r="Y808" s="222"/>
      <c r="Z808" s="222"/>
    </row>
    <row r="809" ht="12.75" customHeight="1">
      <c r="A809" s="222"/>
      <c r="B809" s="222"/>
      <c r="C809" s="222"/>
      <c r="D809" s="222"/>
      <c r="E809" s="222"/>
      <c r="F809" s="222"/>
      <c r="G809" s="222"/>
      <c r="H809" s="222"/>
      <c r="I809" s="222"/>
      <c r="J809" s="222"/>
      <c r="K809" s="222"/>
      <c r="L809" s="222"/>
      <c r="M809" s="222"/>
      <c r="N809" s="222"/>
      <c r="O809" s="468"/>
      <c r="P809" s="222"/>
      <c r="Q809" s="222"/>
      <c r="R809" s="222"/>
      <c r="S809" s="222"/>
      <c r="T809" s="222"/>
      <c r="U809" s="222"/>
      <c r="V809" s="222"/>
      <c r="W809" s="222"/>
      <c r="X809" s="222"/>
      <c r="Y809" s="222"/>
      <c r="Z809" s="222"/>
    </row>
    <row r="810" ht="12.75" customHeight="1">
      <c r="A810" s="222"/>
      <c r="B810" s="222"/>
      <c r="C810" s="222"/>
      <c r="D810" s="222"/>
      <c r="E810" s="222"/>
      <c r="F810" s="222"/>
      <c r="G810" s="222"/>
      <c r="H810" s="222"/>
      <c r="I810" s="222"/>
      <c r="J810" s="222"/>
      <c r="K810" s="222"/>
      <c r="L810" s="222"/>
      <c r="M810" s="222"/>
      <c r="N810" s="222"/>
      <c r="O810" s="468"/>
      <c r="P810" s="222"/>
      <c r="Q810" s="222"/>
      <c r="R810" s="222"/>
      <c r="S810" s="222"/>
      <c r="T810" s="222"/>
      <c r="U810" s="222"/>
      <c r="V810" s="222"/>
      <c r="W810" s="222"/>
      <c r="X810" s="222"/>
      <c r="Y810" s="222"/>
      <c r="Z810" s="222"/>
    </row>
    <row r="811" ht="12.75" customHeight="1">
      <c r="A811" s="222"/>
      <c r="B811" s="222"/>
      <c r="C811" s="222"/>
      <c r="D811" s="222"/>
      <c r="E811" s="222"/>
      <c r="F811" s="222"/>
      <c r="G811" s="222"/>
      <c r="H811" s="222"/>
      <c r="I811" s="222"/>
      <c r="J811" s="222"/>
      <c r="K811" s="222"/>
      <c r="L811" s="222"/>
      <c r="M811" s="222"/>
      <c r="N811" s="222"/>
      <c r="O811" s="468"/>
      <c r="P811" s="222"/>
      <c r="Q811" s="222"/>
      <c r="R811" s="222"/>
      <c r="S811" s="222"/>
      <c r="T811" s="222"/>
      <c r="U811" s="222"/>
      <c r="V811" s="222"/>
      <c r="W811" s="222"/>
      <c r="X811" s="222"/>
      <c r="Y811" s="222"/>
      <c r="Z811" s="222"/>
    </row>
    <row r="812" ht="12.75" customHeight="1">
      <c r="A812" s="222"/>
      <c r="B812" s="222"/>
      <c r="C812" s="222"/>
      <c r="D812" s="222"/>
      <c r="E812" s="222"/>
      <c r="F812" s="222"/>
      <c r="G812" s="222"/>
      <c r="H812" s="222"/>
      <c r="I812" s="222"/>
      <c r="J812" s="222"/>
      <c r="K812" s="222"/>
      <c r="L812" s="222"/>
      <c r="M812" s="222"/>
      <c r="N812" s="222"/>
      <c r="O812" s="468"/>
      <c r="P812" s="222"/>
      <c r="Q812" s="222"/>
      <c r="R812" s="222"/>
      <c r="S812" s="222"/>
      <c r="T812" s="222"/>
      <c r="U812" s="222"/>
      <c r="V812" s="222"/>
      <c r="W812" s="222"/>
      <c r="X812" s="222"/>
      <c r="Y812" s="222"/>
      <c r="Z812" s="222"/>
    </row>
    <row r="813" ht="12.75" customHeight="1">
      <c r="A813" s="222"/>
      <c r="B813" s="222"/>
      <c r="C813" s="222"/>
      <c r="D813" s="222"/>
      <c r="E813" s="222"/>
      <c r="F813" s="222"/>
      <c r="G813" s="222"/>
      <c r="H813" s="222"/>
      <c r="I813" s="222"/>
      <c r="J813" s="222"/>
      <c r="K813" s="222"/>
      <c r="L813" s="222"/>
      <c r="M813" s="222"/>
      <c r="N813" s="222"/>
      <c r="O813" s="468"/>
      <c r="P813" s="222"/>
      <c r="Q813" s="222"/>
      <c r="R813" s="222"/>
      <c r="S813" s="222"/>
      <c r="T813" s="222"/>
      <c r="U813" s="222"/>
      <c r="V813" s="222"/>
      <c r="W813" s="222"/>
      <c r="X813" s="222"/>
      <c r="Y813" s="222"/>
      <c r="Z813" s="222"/>
    </row>
    <row r="814" ht="12.75" customHeight="1">
      <c r="A814" s="222"/>
      <c r="B814" s="222"/>
      <c r="C814" s="222"/>
      <c r="D814" s="222"/>
      <c r="E814" s="222"/>
      <c r="F814" s="222"/>
      <c r="G814" s="222"/>
      <c r="H814" s="222"/>
      <c r="I814" s="222"/>
      <c r="J814" s="222"/>
      <c r="K814" s="222"/>
      <c r="L814" s="222"/>
      <c r="M814" s="222"/>
      <c r="N814" s="222"/>
      <c r="O814" s="468"/>
      <c r="P814" s="222"/>
      <c r="Q814" s="222"/>
      <c r="R814" s="222"/>
      <c r="S814" s="222"/>
      <c r="T814" s="222"/>
      <c r="U814" s="222"/>
      <c r="V814" s="222"/>
      <c r="W814" s="222"/>
      <c r="X814" s="222"/>
      <c r="Y814" s="222"/>
      <c r="Z814" s="222"/>
    </row>
    <row r="815" ht="12.75" customHeight="1">
      <c r="A815" s="222"/>
      <c r="B815" s="222"/>
      <c r="C815" s="222"/>
      <c r="D815" s="222"/>
      <c r="E815" s="222"/>
      <c r="F815" s="222"/>
      <c r="G815" s="222"/>
      <c r="H815" s="222"/>
      <c r="I815" s="222"/>
      <c r="J815" s="222"/>
      <c r="K815" s="222"/>
      <c r="L815" s="222"/>
      <c r="M815" s="222"/>
      <c r="N815" s="222"/>
      <c r="O815" s="468"/>
      <c r="P815" s="222"/>
      <c r="Q815" s="222"/>
      <c r="R815" s="222"/>
      <c r="S815" s="222"/>
      <c r="T815" s="222"/>
      <c r="U815" s="222"/>
      <c r="V815" s="222"/>
      <c r="W815" s="222"/>
      <c r="X815" s="222"/>
      <c r="Y815" s="222"/>
      <c r="Z815" s="222"/>
    </row>
    <row r="816" ht="12.75" customHeight="1">
      <c r="A816" s="222"/>
      <c r="B816" s="222"/>
      <c r="C816" s="222"/>
      <c r="D816" s="222"/>
      <c r="E816" s="222"/>
      <c r="F816" s="222"/>
      <c r="G816" s="222"/>
      <c r="H816" s="222"/>
      <c r="I816" s="222"/>
      <c r="J816" s="222"/>
      <c r="K816" s="222"/>
      <c r="L816" s="222"/>
      <c r="M816" s="222"/>
      <c r="N816" s="222"/>
      <c r="O816" s="468"/>
      <c r="P816" s="222"/>
      <c r="Q816" s="222"/>
      <c r="R816" s="222"/>
      <c r="S816" s="222"/>
      <c r="T816" s="222"/>
      <c r="U816" s="222"/>
      <c r="V816" s="222"/>
      <c r="W816" s="222"/>
      <c r="X816" s="222"/>
      <c r="Y816" s="222"/>
      <c r="Z816" s="222"/>
    </row>
    <row r="817" ht="12.75" customHeight="1">
      <c r="A817" s="222"/>
      <c r="B817" s="222"/>
      <c r="C817" s="222"/>
      <c r="D817" s="222"/>
      <c r="E817" s="222"/>
      <c r="F817" s="222"/>
      <c r="G817" s="222"/>
      <c r="H817" s="222"/>
      <c r="I817" s="222"/>
      <c r="J817" s="222"/>
      <c r="K817" s="222"/>
      <c r="L817" s="222"/>
      <c r="M817" s="222"/>
      <c r="N817" s="222"/>
      <c r="O817" s="468"/>
      <c r="P817" s="222"/>
      <c r="Q817" s="222"/>
      <c r="R817" s="222"/>
      <c r="S817" s="222"/>
      <c r="T817" s="222"/>
      <c r="U817" s="222"/>
      <c r="V817" s="222"/>
      <c r="W817" s="222"/>
      <c r="X817" s="222"/>
      <c r="Y817" s="222"/>
      <c r="Z817" s="222"/>
    </row>
    <row r="818" ht="12.75" customHeight="1">
      <c r="A818" s="222"/>
      <c r="B818" s="222"/>
      <c r="C818" s="222"/>
      <c r="D818" s="222"/>
      <c r="E818" s="222"/>
      <c r="F818" s="222"/>
      <c r="G818" s="222"/>
      <c r="H818" s="222"/>
      <c r="I818" s="222"/>
      <c r="J818" s="222"/>
      <c r="K818" s="222"/>
      <c r="L818" s="222"/>
      <c r="M818" s="222"/>
      <c r="N818" s="222"/>
      <c r="O818" s="468"/>
      <c r="P818" s="222"/>
      <c r="Q818" s="222"/>
      <c r="R818" s="222"/>
      <c r="S818" s="222"/>
      <c r="T818" s="222"/>
      <c r="U818" s="222"/>
      <c r="V818" s="222"/>
      <c r="W818" s="222"/>
      <c r="X818" s="222"/>
      <c r="Y818" s="222"/>
      <c r="Z818" s="222"/>
    </row>
    <row r="819" ht="12.75" customHeight="1">
      <c r="A819" s="222"/>
      <c r="B819" s="222"/>
      <c r="C819" s="222"/>
      <c r="D819" s="222"/>
      <c r="E819" s="222"/>
      <c r="F819" s="222"/>
      <c r="G819" s="222"/>
      <c r="H819" s="222"/>
      <c r="I819" s="222"/>
      <c r="J819" s="222"/>
      <c r="K819" s="222"/>
      <c r="L819" s="222"/>
      <c r="M819" s="222"/>
      <c r="N819" s="222"/>
      <c r="O819" s="468"/>
      <c r="P819" s="222"/>
      <c r="Q819" s="222"/>
      <c r="R819" s="222"/>
      <c r="S819" s="222"/>
      <c r="T819" s="222"/>
      <c r="U819" s="222"/>
      <c r="V819" s="222"/>
      <c r="W819" s="222"/>
      <c r="X819" s="222"/>
      <c r="Y819" s="222"/>
      <c r="Z819" s="222"/>
    </row>
    <row r="820" ht="12.75" customHeight="1">
      <c r="A820" s="222"/>
      <c r="B820" s="222"/>
      <c r="C820" s="222"/>
      <c r="D820" s="222"/>
      <c r="E820" s="222"/>
      <c r="F820" s="222"/>
      <c r="G820" s="222"/>
      <c r="H820" s="222"/>
      <c r="I820" s="222"/>
      <c r="J820" s="222"/>
      <c r="K820" s="222"/>
      <c r="L820" s="222"/>
      <c r="M820" s="222"/>
      <c r="N820" s="222"/>
      <c r="O820" s="468"/>
      <c r="P820" s="222"/>
      <c r="Q820" s="222"/>
      <c r="R820" s="222"/>
      <c r="S820" s="222"/>
      <c r="T820" s="222"/>
      <c r="U820" s="222"/>
      <c r="V820" s="222"/>
      <c r="W820" s="222"/>
      <c r="X820" s="222"/>
      <c r="Y820" s="222"/>
      <c r="Z820" s="222"/>
    </row>
    <row r="821" ht="12.75" customHeight="1">
      <c r="A821" s="222"/>
      <c r="B821" s="222"/>
      <c r="C821" s="222"/>
      <c r="D821" s="222"/>
      <c r="E821" s="222"/>
      <c r="F821" s="222"/>
      <c r="G821" s="222"/>
      <c r="H821" s="222"/>
      <c r="I821" s="222"/>
      <c r="J821" s="222"/>
      <c r="K821" s="222"/>
      <c r="L821" s="222"/>
      <c r="M821" s="222"/>
      <c r="N821" s="222"/>
      <c r="O821" s="468"/>
      <c r="P821" s="222"/>
      <c r="Q821" s="222"/>
      <c r="R821" s="222"/>
      <c r="S821" s="222"/>
      <c r="T821" s="222"/>
      <c r="U821" s="222"/>
      <c r="V821" s="222"/>
      <c r="W821" s="222"/>
      <c r="X821" s="222"/>
      <c r="Y821" s="222"/>
      <c r="Z821" s="222"/>
    </row>
    <row r="822" ht="12.75" customHeight="1">
      <c r="A822" s="222"/>
      <c r="B822" s="222"/>
      <c r="C822" s="222"/>
      <c r="D822" s="222"/>
      <c r="E822" s="222"/>
      <c r="F822" s="222"/>
      <c r="G822" s="222"/>
      <c r="H822" s="222"/>
      <c r="I822" s="222"/>
      <c r="J822" s="222"/>
      <c r="K822" s="222"/>
      <c r="L822" s="222"/>
      <c r="M822" s="222"/>
      <c r="N822" s="222"/>
      <c r="O822" s="468"/>
      <c r="P822" s="222"/>
      <c r="Q822" s="222"/>
      <c r="R822" s="222"/>
      <c r="S822" s="222"/>
      <c r="T822" s="222"/>
      <c r="U822" s="222"/>
      <c r="V822" s="222"/>
      <c r="W822" s="222"/>
      <c r="X822" s="222"/>
      <c r="Y822" s="222"/>
      <c r="Z822" s="222"/>
    </row>
    <row r="823" ht="12.75" customHeight="1">
      <c r="A823" s="222"/>
      <c r="B823" s="222"/>
      <c r="C823" s="222"/>
      <c r="D823" s="222"/>
      <c r="E823" s="222"/>
      <c r="F823" s="222"/>
      <c r="G823" s="222"/>
      <c r="H823" s="222"/>
      <c r="I823" s="222"/>
      <c r="J823" s="222"/>
      <c r="K823" s="222"/>
      <c r="L823" s="222"/>
      <c r="M823" s="222"/>
      <c r="N823" s="222"/>
      <c r="O823" s="468"/>
      <c r="P823" s="222"/>
      <c r="Q823" s="222"/>
      <c r="R823" s="222"/>
      <c r="S823" s="222"/>
      <c r="T823" s="222"/>
      <c r="U823" s="222"/>
      <c r="V823" s="222"/>
      <c r="W823" s="222"/>
      <c r="X823" s="222"/>
      <c r="Y823" s="222"/>
      <c r="Z823" s="222"/>
    </row>
    <row r="824" ht="12.75" customHeight="1">
      <c r="A824" s="222"/>
      <c r="B824" s="222"/>
      <c r="C824" s="222"/>
      <c r="D824" s="222"/>
      <c r="E824" s="222"/>
      <c r="F824" s="222"/>
      <c r="G824" s="222"/>
      <c r="H824" s="222"/>
      <c r="I824" s="222"/>
      <c r="J824" s="222"/>
      <c r="K824" s="222"/>
      <c r="L824" s="222"/>
      <c r="M824" s="222"/>
      <c r="N824" s="222"/>
      <c r="O824" s="468"/>
      <c r="P824" s="222"/>
      <c r="Q824" s="222"/>
      <c r="R824" s="222"/>
      <c r="S824" s="222"/>
      <c r="T824" s="222"/>
      <c r="U824" s="222"/>
      <c r="V824" s="222"/>
      <c r="W824" s="222"/>
      <c r="X824" s="222"/>
      <c r="Y824" s="222"/>
      <c r="Z824" s="222"/>
    </row>
    <row r="825" ht="12.75" customHeight="1">
      <c r="A825" s="222"/>
      <c r="B825" s="222"/>
      <c r="C825" s="222"/>
      <c r="D825" s="222"/>
      <c r="E825" s="222"/>
      <c r="F825" s="222"/>
      <c r="G825" s="222"/>
      <c r="H825" s="222"/>
      <c r="I825" s="222"/>
      <c r="J825" s="222"/>
      <c r="K825" s="222"/>
      <c r="L825" s="222"/>
      <c r="M825" s="222"/>
      <c r="N825" s="222"/>
      <c r="O825" s="468"/>
      <c r="P825" s="222"/>
      <c r="Q825" s="222"/>
      <c r="R825" s="222"/>
      <c r="S825" s="222"/>
      <c r="T825" s="222"/>
      <c r="U825" s="222"/>
      <c r="V825" s="222"/>
      <c r="W825" s="222"/>
      <c r="X825" s="222"/>
      <c r="Y825" s="222"/>
      <c r="Z825" s="222"/>
    </row>
    <row r="826" ht="12.75" customHeight="1">
      <c r="A826" s="222"/>
      <c r="B826" s="222"/>
      <c r="C826" s="222"/>
      <c r="D826" s="222"/>
      <c r="E826" s="222"/>
      <c r="F826" s="222"/>
      <c r="G826" s="222"/>
      <c r="H826" s="222"/>
      <c r="I826" s="222"/>
      <c r="J826" s="222"/>
      <c r="K826" s="222"/>
      <c r="L826" s="222"/>
      <c r="M826" s="222"/>
      <c r="N826" s="222"/>
      <c r="O826" s="468"/>
      <c r="P826" s="222"/>
      <c r="Q826" s="222"/>
      <c r="R826" s="222"/>
      <c r="S826" s="222"/>
      <c r="T826" s="222"/>
      <c r="U826" s="222"/>
      <c r="V826" s="222"/>
      <c r="W826" s="222"/>
      <c r="X826" s="222"/>
      <c r="Y826" s="222"/>
      <c r="Z826" s="222"/>
    </row>
    <row r="827" ht="12.75" customHeight="1">
      <c r="A827" s="222"/>
      <c r="B827" s="222"/>
      <c r="C827" s="222"/>
      <c r="D827" s="222"/>
      <c r="E827" s="222"/>
      <c r="F827" s="222"/>
      <c r="G827" s="222"/>
      <c r="H827" s="222"/>
      <c r="I827" s="222"/>
      <c r="J827" s="222"/>
      <c r="K827" s="222"/>
      <c r="L827" s="222"/>
      <c r="M827" s="222"/>
      <c r="N827" s="222"/>
      <c r="O827" s="468"/>
      <c r="P827" s="222"/>
      <c r="Q827" s="222"/>
      <c r="R827" s="222"/>
      <c r="S827" s="222"/>
      <c r="T827" s="222"/>
      <c r="U827" s="222"/>
      <c r="V827" s="222"/>
      <c r="W827" s="222"/>
      <c r="X827" s="222"/>
      <c r="Y827" s="222"/>
      <c r="Z827" s="222"/>
    </row>
    <row r="828" ht="12.75" customHeight="1">
      <c r="A828" s="222"/>
      <c r="B828" s="222"/>
      <c r="C828" s="222"/>
      <c r="D828" s="222"/>
      <c r="E828" s="222"/>
      <c r="F828" s="222"/>
      <c r="G828" s="222"/>
      <c r="H828" s="222"/>
      <c r="I828" s="222"/>
      <c r="J828" s="222"/>
      <c r="K828" s="222"/>
      <c r="L828" s="222"/>
      <c r="M828" s="222"/>
      <c r="N828" s="222"/>
      <c r="O828" s="468"/>
      <c r="P828" s="222"/>
      <c r="Q828" s="222"/>
      <c r="R828" s="222"/>
      <c r="S828" s="222"/>
      <c r="T828" s="222"/>
      <c r="U828" s="222"/>
      <c r="V828" s="222"/>
      <c r="W828" s="222"/>
      <c r="X828" s="222"/>
      <c r="Y828" s="222"/>
      <c r="Z828" s="222"/>
    </row>
    <row r="829" ht="12.75" customHeight="1">
      <c r="A829" s="222"/>
      <c r="B829" s="222"/>
      <c r="C829" s="222"/>
      <c r="D829" s="222"/>
      <c r="E829" s="222"/>
      <c r="F829" s="222"/>
      <c r="G829" s="222"/>
      <c r="H829" s="222"/>
      <c r="I829" s="222"/>
      <c r="J829" s="222"/>
      <c r="K829" s="222"/>
      <c r="L829" s="222"/>
      <c r="M829" s="222"/>
      <c r="N829" s="222"/>
      <c r="O829" s="468"/>
      <c r="P829" s="222"/>
      <c r="Q829" s="222"/>
      <c r="R829" s="222"/>
      <c r="S829" s="222"/>
      <c r="T829" s="222"/>
      <c r="U829" s="222"/>
      <c r="V829" s="222"/>
      <c r="W829" s="222"/>
      <c r="X829" s="222"/>
      <c r="Y829" s="222"/>
      <c r="Z829" s="222"/>
    </row>
    <row r="830" ht="12.75" customHeight="1">
      <c r="A830" s="222"/>
      <c r="B830" s="222"/>
      <c r="C830" s="222"/>
      <c r="D830" s="222"/>
      <c r="E830" s="222"/>
      <c r="F830" s="222"/>
      <c r="G830" s="222"/>
      <c r="H830" s="222"/>
      <c r="I830" s="222"/>
      <c r="J830" s="222"/>
      <c r="K830" s="222"/>
      <c r="L830" s="222"/>
      <c r="M830" s="222"/>
      <c r="N830" s="222"/>
      <c r="O830" s="468"/>
      <c r="P830" s="222"/>
      <c r="Q830" s="222"/>
      <c r="R830" s="222"/>
      <c r="S830" s="222"/>
      <c r="T830" s="222"/>
      <c r="U830" s="222"/>
      <c r="V830" s="222"/>
      <c r="W830" s="222"/>
      <c r="X830" s="222"/>
      <c r="Y830" s="222"/>
      <c r="Z830" s="222"/>
    </row>
    <row r="831" ht="12.75" customHeight="1">
      <c r="A831" s="222"/>
      <c r="B831" s="222"/>
      <c r="C831" s="222"/>
      <c r="D831" s="222"/>
      <c r="E831" s="222"/>
      <c r="F831" s="222"/>
      <c r="G831" s="222"/>
      <c r="H831" s="222"/>
      <c r="I831" s="222"/>
      <c r="J831" s="222"/>
      <c r="K831" s="222"/>
      <c r="L831" s="222"/>
      <c r="M831" s="222"/>
      <c r="N831" s="222"/>
      <c r="O831" s="468"/>
      <c r="P831" s="222"/>
      <c r="Q831" s="222"/>
      <c r="R831" s="222"/>
      <c r="S831" s="222"/>
      <c r="T831" s="222"/>
      <c r="U831" s="222"/>
      <c r="V831" s="222"/>
      <c r="W831" s="222"/>
      <c r="X831" s="222"/>
      <c r="Y831" s="222"/>
      <c r="Z831" s="222"/>
    </row>
    <row r="832" ht="12.75" customHeight="1">
      <c r="A832" s="222"/>
      <c r="B832" s="222"/>
      <c r="C832" s="222"/>
      <c r="D832" s="222"/>
      <c r="E832" s="222"/>
      <c r="F832" s="222"/>
      <c r="G832" s="222"/>
      <c r="H832" s="222"/>
      <c r="I832" s="222"/>
      <c r="J832" s="222"/>
      <c r="K832" s="222"/>
      <c r="L832" s="222"/>
      <c r="M832" s="222"/>
      <c r="N832" s="222"/>
      <c r="O832" s="468"/>
      <c r="P832" s="222"/>
      <c r="Q832" s="222"/>
      <c r="R832" s="222"/>
      <c r="S832" s="222"/>
      <c r="T832" s="222"/>
      <c r="U832" s="222"/>
      <c r="V832" s="222"/>
      <c r="W832" s="222"/>
      <c r="X832" s="222"/>
      <c r="Y832" s="222"/>
      <c r="Z832" s="222"/>
    </row>
    <row r="833" ht="12.75" customHeight="1">
      <c r="A833" s="222"/>
      <c r="B833" s="222"/>
      <c r="C833" s="222"/>
      <c r="D833" s="222"/>
      <c r="E833" s="222"/>
      <c r="F833" s="222"/>
      <c r="G833" s="222"/>
      <c r="H833" s="222"/>
      <c r="I833" s="222"/>
      <c r="J833" s="222"/>
      <c r="K833" s="222"/>
      <c r="L833" s="222"/>
      <c r="M833" s="222"/>
      <c r="N833" s="222"/>
      <c r="O833" s="468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  <c r="Z833" s="222"/>
    </row>
    <row r="834" ht="12.75" customHeight="1">
      <c r="A834" s="222"/>
      <c r="B834" s="222"/>
      <c r="C834" s="222"/>
      <c r="D834" s="222"/>
      <c r="E834" s="222"/>
      <c r="F834" s="222"/>
      <c r="G834" s="222"/>
      <c r="H834" s="222"/>
      <c r="I834" s="222"/>
      <c r="J834" s="222"/>
      <c r="K834" s="222"/>
      <c r="L834" s="222"/>
      <c r="M834" s="222"/>
      <c r="N834" s="222"/>
      <c r="O834" s="468"/>
      <c r="P834" s="222"/>
      <c r="Q834" s="222"/>
      <c r="R834" s="222"/>
      <c r="S834" s="222"/>
      <c r="T834" s="222"/>
      <c r="U834" s="222"/>
      <c r="V834" s="222"/>
      <c r="W834" s="222"/>
      <c r="X834" s="222"/>
      <c r="Y834" s="222"/>
      <c r="Z834" s="222"/>
    </row>
    <row r="835" ht="12.75" customHeight="1">
      <c r="A835" s="222"/>
      <c r="B835" s="222"/>
      <c r="C835" s="222"/>
      <c r="D835" s="222"/>
      <c r="E835" s="222"/>
      <c r="F835" s="222"/>
      <c r="G835" s="222"/>
      <c r="H835" s="222"/>
      <c r="I835" s="222"/>
      <c r="J835" s="222"/>
      <c r="K835" s="222"/>
      <c r="L835" s="222"/>
      <c r="M835" s="222"/>
      <c r="N835" s="222"/>
      <c r="O835" s="468"/>
      <c r="P835" s="222"/>
      <c r="Q835" s="222"/>
      <c r="R835" s="222"/>
      <c r="S835" s="222"/>
      <c r="T835" s="222"/>
      <c r="U835" s="222"/>
      <c r="V835" s="222"/>
      <c r="W835" s="222"/>
      <c r="X835" s="222"/>
      <c r="Y835" s="222"/>
      <c r="Z835" s="222"/>
    </row>
    <row r="836" ht="12.75" customHeight="1">
      <c r="A836" s="222"/>
      <c r="B836" s="222"/>
      <c r="C836" s="222"/>
      <c r="D836" s="222"/>
      <c r="E836" s="222"/>
      <c r="F836" s="222"/>
      <c r="G836" s="222"/>
      <c r="H836" s="222"/>
      <c r="I836" s="222"/>
      <c r="J836" s="222"/>
      <c r="K836" s="222"/>
      <c r="L836" s="222"/>
      <c r="M836" s="222"/>
      <c r="N836" s="222"/>
      <c r="O836" s="468"/>
      <c r="P836" s="222"/>
      <c r="Q836" s="222"/>
      <c r="R836" s="222"/>
      <c r="S836" s="222"/>
      <c r="T836" s="222"/>
      <c r="U836" s="222"/>
      <c r="V836" s="222"/>
      <c r="W836" s="222"/>
      <c r="X836" s="222"/>
      <c r="Y836" s="222"/>
      <c r="Z836" s="222"/>
    </row>
    <row r="837" ht="12.75" customHeight="1">
      <c r="A837" s="222"/>
      <c r="B837" s="222"/>
      <c r="C837" s="222"/>
      <c r="D837" s="222"/>
      <c r="E837" s="222"/>
      <c r="F837" s="222"/>
      <c r="G837" s="222"/>
      <c r="H837" s="222"/>
      <c r="I837" s="222"/>
      <c r="J837" s="222"/>
      <c r="K837" s="222"/>
      <c r="L837" s="222"/>
      <c r="M837" s="222"/>
      <c r="N837" s="222"/>
      <c r="O837" s="468"/>
      <c r="P837" s="222"/>
      <c r="Q837" s="222"/>
      <c r="R837" s="222"/>
      <c r="S837" s="222"/>
      <c r="T837" s="222"/>
      <c r="U837" s="222"/>
      <c r="V837" s="222"/>
      <c r="W837" s="222"/>
      <c r="X837" s="222"/>
      <c r="Y837" s="222"/>
      <c r="Z837" s="222"/>
    </row>
    <row r="838" ht="12.75" customHeight="1">
      <c r="A838" s="222"/>
      <c r="B838" s="222"/>
      <c r="C838" s="222"/>
      <c r="D838" s="222"/>
      <c r="E838" s="222"/>
      <c r="F838" s="222"/>
      <c r="G838" s="222"/>
      <c r="H838" s="222"/>
      <c r="I838" s="222"/>
      <c r="J838" s="222"/>
      <c r="K838" s="222"/>
      <c r="L838" s="222"/>
      <c r="M838" s="222"/>
      <c r="N838" s="222"/>
      <c r="O838" s="468"/>
      <c r="P838" s="222"/>
      <c r="Q838" s="222"/>
      <c r="R838" s="222"/>
      <c r="S838" s="222"/>
      <c r="T838" s="222"/>
      <c r="U838" s="222"/>
      <c r="V838" s="222"/>
      <c r="W838" s="222"/>
      <c r="X838" s="222"/>
      <c r="Y838" s="222"/>
      <c r="Z838" s="222"/>
    </row>
    <row r="839" ht="12.75" customHeight="1">
      <c r="A839" s="222"/>
      <c r="B839" s="222"/>
      <c r="C839" s="222"/>
      <c r="D839" s="222"/>
      <c r="E839" s="222"/>
      <c r="F839" s="222"/>
      <c r="G839" s="222"/>
      <c r="H839" s="222"/>
      <c r="I839" s="222"/>
      <c r="J839" s="222"/>
      <c r="K839" s="222"/>
      <c r="L839" s="222"/>
      <c r="M839" s="222"/>
      <c r="N839" s="222"/>
      <c r="O839" s="468"/>
      <c r="P839" s="222"/>
      <c r="Q839" s="222"/>
      <c r="R839" s="222"/>
      <c r="S839" s="222"/>
      <c r="T839" s="222"/>
      <c r="U839" s="222"/>
      <c r="V839" s="222"/>
      <c r="W839" s="222"/>
      <c r="X839" s="222"/>
      <c r="Y839" s="222"/>
      <c r="Z839" s="222"/>
    </row>
    <row r="840" ht="12.75" customHeight="1">
      <c r="A840" s="222"/>
      <c r="B840" s="222"/>
      <c r="C840" s="222"/>
      <c r="D840" s="222"/>
      <c r="E840" s="222"/>
      <c r="F840" s="222"/>
      <c r="G840" s="222"/>
      <c r="H840" s="222"/>
      <c r="I840" s="222"/>
      <c r="J840" s="222"/>
      <c r="K840" s="222"/>
      <c r="L840" s="222"/>
      <c r="M840" s="222"/>
      <c r="N840" s="222"/>
      <c r="O840" s="468"/>
      <c r="P840" s="222"/>
      <c r="Q840" s="222"/>
      <c r="R840" s="222"/>
      <c r="S840" s="222"/>
      <c r="T840" s="222"/>
      <c r="U840" s="222"/>
      <c r="V840" s="222"/>
      <c r="W840" s="222"/>
      <c r="X840" s="222"/>
      <c r="Y840" s="222"/>
      <c r="Z840" s="222"/>
    </row>
    <row r="841" ht="12.75" customHeight="1">
      <c r="A841" s="222"/>
      <c r="B841" s="222"/>
      <c r="C841" s="222"/>
      <c r="D841" s="222"/>
      <c r="E841" s="222"/>
      <c r="F841" s="222"/>
      <c r="G841" s="222"/>
      <c r="H841" s="222"/>
      <c r="I841" s="222"/>
      <c r="J841" s="222"/>
      <c r="K841" s="222"/>
      <c r="L841" s="222"/>
      <c r="M841" s="222"/>
      <c r="N841" s="222"/>
      <c r="O841" s="468"/>
      <c r="P841" s="222"/>
      <c r="Q841" s="222"/>
      <c r="R841" s="222"/>
      <c r="S841" s="222"/>
      <c r="T841" s="222"/>
      <c r="U841" s="222"/>
      <c r="V841" s="222"/>
      <c r="W841" s="222"/>
      <c r="X841" s="222"/>
      <c r="Y841" s="222"/>
      <c r="Z841" s="222"/>
    </row>
    <row r="842" ht="12.75" customHeight="1">
      <c r="A842" s="222"/>
      <c r="B842" s="222"/>
      <c r="C842" s="222"/>
      <c r="D842" s="222"/>
      <c r="E842" s="222"/>
      <c r="F842" s="222"/>
      <c r="G842" s="222"/>
      <c r="H842" s="222"/>
      <c r="I842" s="222"/>
      <c r="J842" s="222"/>
      <c r="K842" s="222"/>
      <c r="L842" s="222"/>
      <c r="M842" s="222"/>
      <c r="N842" s="222"/>
      <c r="O842" s="468"/>
      <c r="P842" s="222"/>
      <c r="Q842" s="222"/>
      <c r="R842" s="222"/>
      <c r="S842" s="222"/>
      <c r="T842" s="222"/>
      <c r="U842" s="222"/>
      <c r="V842" s="222"/>
      <c r="W842" s="222"/>
      <c r="X842" s="222"/>
      <c r="Y842" s="222"/>
      <c r="Z842" s="222"/>
    </row>
    <row r="843" ht="12.75" customHeight="1">
      <c r="A843" s="222"/>
      <c r="B843" s="222"/>
      <c r="C843" s="222"/>
      <c r="D843" s="222"/>
      <c r="E843" s="222"/>
      <c r="F843" s="222"/>
      <c r="G843" s="222"/>
      <c r="H843" s="222"/>
      <c r="I843" s="222"/>
      <c r="J843" s="222"/>
      <c r="K843" s="222"/>
      <c r="L843" s="222"/>
      <c r="M843" s="222"/>
      <c r="N843" s="222"/>
      <c r="O843" s="468"/>
      <c r="P843" s="222"/>
      <c r="Q843" s="222"/>
      <c r="R843" s="222"/>
      <c r="S843" s="222"/>
      <c r="T843" s="222"/>
      <c r="U843" s="222"/>
      <c r="V843" s="222"/>
      <c r="W843" s="222"/>
      <c r="X843" s="222"/>
      <c r="Y843" s="222"/>
      <c r="Z843" s="222"/>
    </row>
    <row r="844" ht="12.75" customHeight="1">
      <c r="A844" s="222"/>
      <c r="B844" s="222"/>
      <c r="C844" s="222"/>
      <c r="D844" s="222"/>
      <c r="E844" s="222"/>
      <c r="F844" s="222"/>
      <c r="G844" s="222"/>
      <c r="H844" s="222"/>
      <c r="I844" s="222"/>
      <c r="J844" s="222"/>
      <c r="K844" s="222"/>
      <c r="L844" s="222"/>
      <c r="M844" s="222"/>
      <c r="N844" s="222"/>
      <c r="O844" s="468"/>
      <c r="P844" s="222"/>
      <c r="Q844" s="222"/>
      <c r="R844" s="222"/>
      <c r="S844" s="222"/>
      <c r="T844" s="222"/>
      <c r="U844" s="222"/>
      <c r="V844" s="222"/>
      <c r="W844" s="222"/>
      <c r="X844" s="222"/>
      <c r="Y844" s="222"/>
      <c r="Z844" s="222"/>
    </row>
    <row r="845" ht="12.75" customHeight="1">
      <c r="A845" s="222"/>
      <c r="B845" s="222"/>
      <c r="C845" s="222"/>
      <c r="D845" s="222"/>
      <c r="E845" s="222"/>
      <c r="F845" s="222"/>
      <c r="G845" s="222"/>
      <c r="H845" s="222"/>
      <c r="I845" s="222"/>
      <c r="J845" s="222"/>
      <c r="K845" s="222"/>
      <c r="L845" s="222"/>
      <c r="M845" s="222"/>
      <c r="N845" s="222"/>
      <c r="O845" s="468"/>
      <c r="P845" s="222"/>
      <c r="Q845" s="222"/>
      <c r="R845" s="222"/>
      <c r="S845" s="222"/>
      <c r="T845" s="222"/>
      <c r="U845" s="222"/>
      <c r="V845" s="222"/>
      <c r="W845" s="222"/>
      <c r="X845" s="222"/>
      <c r="Y845" s="222"/>
      <c r="Z845" s="222"/>
    </row>
    <row r="846" ht="12.75" customHeight="1">
      <c r="A846" s="222"/>
      <c r="B846" s="222"/>
      <c r="C846" s="222"/>
      <c r="D846" s="222"/>
      <c r="E846" s="222"/>
      <c r="F846" s="222"/>
      <c r="G846" s="222"/>
      <c r="H846" s="222"/>
      <c r="I846" s="222"/>
      <c r="J846" s="222"/>
      <c r="K846" s="222"/>
      <c r="L846" s="222"/>
      <c r="M846" s="222"/>
      <c r="N846" s="222"/>
      <c r="O846" s="468"/>
      <c r="P846" s="222"/>
      <c r="Q846" s="222"/>
      <c r="R846" s="222"/>
      <c r="S846" s="222"/>
      <c r="T846" s="222"/>
      <c r="U846" s="222"/>
      <c r="V846" s="222"/>
      <c r="W846" s="222"/>
      <c r="X846" s="222"/>
      <c r="Y846" s="222"/>
      <c r="Z846" s="222"/>
    </row>
    <row r="847" ht="12.75" customHeight="1">
      <c r="A847" s="222"/>
      <c r="B847" s="222"/>
      <c r="C847" s="222"/>
      <c r="D847" s="222"/>
      <c r="E847" s="222"/>
      <c r="F847" s="222"/>
      <c r="G847" s="222"/>
      <c r="H847" s="222"/>
      <c r="I847" s="222"/>
      <c r="J847" s="222"/>
      <c r="K847" s="222"/>
      <c r="L847" s="222"/>
      <c r="M847" s="222"/>
      <c r="N847" s="222"/>
      <c r="O847" s="468"/>
      <c r="P847" s="222"/>
      <c r="Q847" s="222"/>
      <c r="R847" s="222"/>
      <c r="S847" s="222"/>
      <c r="T847" s="222"/>
      <c r="U847" s="222"/>
      <c r="V847" s="222"/>
      <c r="W847" s="222"/>
      <c r="X847" s="222"/>
      <c r="Y847" s="222"/>
      <c r="Z847" s="222"/>
    </row>
    <row r="848" ht="12.75" customHeight="1">
      <c r="A848" s="222"/>
      <c r="B848" s="222"/>
      <c r="C848" s="222"/>
      <c r="D848" s="222"/>
      <c r="E848" s="222"/>
      <c r="F848" s="222"/>
      <c r="G848" s="222"/>
      <c r="H848" s="222"/>
      <c r="I848" s="222"/>
      <c r="J848" s="222"/>
      <c r="K848" s="222"/>
      <c r="L848" s="222"/>
      <c r="M848" s="222"/>
      <c r="N848" s="222"/>
      <c r="O848" s="468"/>
      <c r="P848" s="222"/>
      <c r="Q848" s="222"/>
      <c r="R848" s="222"/>
      <c r="S848" s="222"/>
      <c r="T848" s="222"/>
      <c r="U848" s="222"/>
      <c r="V848" s="222"/>
      <c r="W848" s="222"/>
      <c r="X848" s="222"/>
      <c r="Y848" s="222"/>
      <c r="Z848" s="222"/>
    </row>
    <row r="849" ht="12.75" customHeight="1">
      <c r="A849" s="222"/>
      <c r="B849" s="222"/>
      <c r="C849" s="222"/>
      <c r="D849" s="222"/>
      <c r="E849" s="222"/>
      <c r="F849" s="222"/>
      <c r="G849" s="222"/>
      <c r="H849" s="222"/>
      <c r="I849" s="222"/>
      <c r="J849" s="222"/>
      <c r="K849" s="222"/>
      <c r="L849" s="222"/>
      <c r="M849" s="222"/>
      <c r="N849" s="222"/>
      <c r="O849" s="468"/>
      <c r="P849" s="222"/>
      <c r="Q849" s="222"/>
      <c r="R849" s="222"/>
      <c r="S849" s="222"/>
      <c r="T849" s="222"/>
      <c r="U849" s="222"/>
      <c r="V849" s="222"/>
      <c r="W849" s="222"/>
      <c r="X849" s="222"/>
      <c r="Y849" s="222"/>
      <c r="Z849" s="222"/>
    </row>
    <row r="850" ht="12.75" customHeight="1">
      <c r="A850" s="222"/>
      <c r="B850" s="222"/>
      <c r="C850" s="222"/>
      <c r="D850" s="222"/>
      <c r="E850" s="222"/>
      <c r="F850" s="222"/>
      <c r="G850" s="222"/>
      <c r="H850" s="222"/>
      <c r="I850" s="222"/>
      <c r="J850" s="222"/>
      <c r="K850" s="222"/>
      <c r="L850" s="222"/>
      <c r="M850" s="222"/>
      <c r="N850" s="222"/>
      <c r="O850" s="468"/>
      <c r="P850" s="222"/>
      <c r="Q850" s="222"/>
      <c r="R850" s="222"/>
      <c r="S850" s="222"/>
      <c r="T850" s="222"/>
      <c r="U850" s="222"/>
      <c r="V850" s="222"/>
      <c r="W850" s="222"/>
      <c r="X850" s="222"/>
      <c r="Y850" s="222"/>
      <c r="Z850" s="222"/>
    </row>
    <row r="851" ht="12.75" customHeight="1">
      <c r="A851" s="222"/>
      <c r="B851" s="222"/>
      <c r="C851" s="222"/>
      <c r="D851" s="222"/>
      <c r="E851" s="222"/>
      <c r="F851" s="222"/>
      <c r="G851" s="222"/>
      <c r="H851" s="222"/>
      <c r="I851" s="222"/>
      <c r="J851" s="222"/>
      <c r="K851" s="222"/>
      <c r="L851" s="222"/>
      <c r="M851" s="222"/>
      <c r="N851" s="222"/>
      <c r="O851" s="468"/>
      <c r="P851" s="222"/>
      <c r="Q851" s="222"/>
      <c r="R851" s="222"/>
      <c r="S851" s="222"/>
      <c r="T851" s="222"/>
      <c r="U851" s="222"/>
      <c r="V851" s="222"/>
      <c r="W851" s="222"/>
      <c r="X851" s="222"/>
      <c r="Y851" s="222"/>
      <c r="Z851" s="222"/>
    </row>
    <row r="852" ht="12.75" customHeight="1">
      <c r="A852" s="222"/>
      <c r="B852" s="222"/>
      <c r="C852" s="222"/>
      <c r="D852" s="222"/>
      <c r="E852" s="222"/>
      <c r="F852" s="222"/>
      <c r="G852" s="222"/>
      <c r="H852" s="222"/>
      <c r="I852" s="222"/>
      <c r="J852" s="222"/>
      <c r="K852" s="222"/>
      <c r="L852" s="222"/>
      <c r="M852" s="222"/>
      <c r="N852" s="222"/>
      <c r="O852" s="468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  <c r="Z852" s="222"/>
    </row>
    <row r="853" ht="12.75" customHeight="1">
      <c r="A853" s="222"/>
      <c r="B853" s="222"/>
      <c r="C853" s="222"/>
      <c r="D853" s="222"/>
      <c r="E853" s="222"/>
      <c r="F853" s="222"/>
      <c r="G853" s="222"/>
      <c r="H853" s="222"/>
      <c r="I853" s="222"/>
      <c r="J853" s="222"/>
      <c r="K853" s="222"/>
      <c r="L853" s="222"/>
      <c r="M853" s="222"/>
      <c r="N853" s="222"/>
      <c r="O853" s="468"/>
      <c r="P853" s="222"/>
      <c r="Q853" s="222"/>
      <c r="R853" s="222"/>
      <c r="S853" s="222"/>
      <c r="T853" s="222"/>
      <c r="U853" s="222"/>
      <c r="V853" s="222"/>
      <c r="W853" s="222"/>
      <c r="X853" s="222"/>
      <c r="Y853" s="222"/>
      <c r="Z853" s="222"/>
    </row>
    <row r="854" ht="12.75" customHeight="1">
      <c r="A854" s="222"/>
      <c r="B854" s="222"/>
      <c r="C854" s="222"/>
      <c r="D854" s="222"/>
      <c r="E854" s="222"/>
      <c r="F854" s="222"/>
      <c r="G854" s="222"/>
      <c r="H854" s="222"/>
      <c r="I854" s="222"/>
      <c r="J854" s="222"/>
      <c r="K854" s="222"/>
      <c r="L854" s="222"/>
      <c r="M854" s="222"/>
      <c r="N854" s="222"/>
      <c r="O854" s="468"/>
      <c r="P854" s="222"/>
      <c r="Q854" s="222"/>
      <c r="R854" s="222"/>
      <c r="S854" s="222"/>
      <c r="T854" s="222"/>
      <c r="U854" s="222"/>
      <c r="V854" s="222"/>
      <c r="W854" s="222"/>
      <c r="X854" s="222"/>
      <c r="Y854" s="222"/>
      <c r="Z854" s="222"/>
    </row>
    <row r="855" ht="12.75" customHeight="1">
      <c r="A855" s="222"/>
      <c r="B855" s="222"/>
      <c r="C855" s="222"/>
      <c r="D855" s="222"/>
      <c r="E855" s="222"/>
      <c r="F855" s="222"/>
      <c r="G855" s="222"/>
      <c r="H855" s="222"/>
      <c r="I855" s="222"/>
      <c r="J855" s="222"/>
      <c r="K855" s="222"/>
      <c r="L855" s="222"/>
      <c r="M855" s="222"/>
      <c r="N855" s="222"/>
      <c r="O855" s="468"/>
      <c r="P855" s="222"/>
      <c r="Q855" s="222"/>
      <c r="R855" s="222"/>
      <c r="S855" s="222"/>
      <c r="T855" s="222"/>
      <c r="U855" s="222"/>
      <c r="V855" s="222"/>
      <c r="W855" s="222"/>
      <c r="X855" s="222"/>
      <c r="Y855" s="222"/>
      <c r="Z855" s="222"/>
    </row>
    <row r="856" ht="12.75" customHeight="1">
      <c r="A856" s="222"/>
      <c r="B856" s="222"/>
      <c r="C856" s="222"/>
      <c r="D856" s="222"/>
      <c r="E856" s="222"/>
      <c r="F856" s="222"/>
      <c r="G856" s="222"/>
      <c r="H856" s="222"/>
      <c r="I856" s="222"/>
      <c r="J856" s="222"/>
      <c r="K856" s="222"/>
      <c r="L856" s="222"/>
      <c r="M856" s="222"/>
      <c r="N856" s="222"/>
      <c r="O856" s="468"/>
      <c r="P856" s="222"/>
      <c r="Q856" s="222"/>
      <c r="R856" s="222"/>
      <c r="S856" s="222"/>
      <c r="T856" s="222"/>
      <c r="U856" s="222"/>
      <c r="V856" s="222"/>
      <c r="W856" s="222"/>
      <c r="X856" s="222"/>
      <c r="Y856" s="222"/>
      <c r="Z856" s="222"/>
    </row>
    <row r="857" ht="12.75" customHeight="1">
      <c r="A857" s="222"/>
      <c r="B857" s="222"/>
      <c r="C857" s="222"/>
      <c r="D857" s="222"/>
      <c r="E857" s="222"/>
      <c r="F857" s="222"/>
      <c r="G857" s="222"/>
      <c r="H857" s="222"/>
      <c r="I857" s="222"/>
      <c r="J857" s="222"/>
      <c r="K857" s="222"/>
      <c r="L857" s="222"/>
      <c r="M857" s="222"/>
      <c r="N857" s="222"/>
      <c r="O857" s="468"/>
      <c r="P857" s="222"/>
      <c r="Q857" s="222"/>
      <c r="R857" s="222"/>
      <c r="S857" s="222"/>
      <c r="T857" s="222"/>
      <c r="U857" s="222"/>
      <c r="V857" s="222"/>
      <c r="W857" s="222"/>
      <c r="X857" s="222"/>
      <c r="Y857" s="222"/>
      <c r="Z857" s="222"/>
    </row>
    <row r="858" ht="12.75" customHeight="1">
      <c r="A858" s="222"/>
      <c r="B858" s="222"/>
      <c r="C858" s="222"/>
      <c r="D858" s="222"/>
      <c r="E858" s="222"/>
      <c r="F858" s="222"/>
      <c r="G858" s="222"/>
      <c r="H858" s="222"/>
      <c r="I858" s="222"/>
      <c r="J858" s="222"/>
      <c r="K858" s="222"/>
      <c r="L858" s="222"/>
      <c r="M858" s="222"/>
      <c r="N858" s="222"/>
      <c r="O858" s="468"/>
      <c r="P858" s="222"/>
      <c r="Q858" s="222"/>
      <c r="R858" s="222"/>
      <c r="S858" s="222"/>
      <c r="T858" s="222"/>
      <c r="U858" s="222"/>
      <c r="V858" s="222"/>
      <c r="W858" s="222"/>
      <c r="X858" s="222"/>
      <c r="Y858" s="222"/>
      <c r="Z858" s="222"/>
    </row>
    <row r="859" ht="12.75" customHeight="1">
      <c r="A859" s="222"/>
      <c r="B859" s="222"/>
      <c r="C859" s="222"/>
      <c r="D859" s="222"/>
      <c r="E859" s="222"/>
      <c r="F859" s="222"/>
      <c r="G859" s="222"/>
      <c r="H859" s="222"/>
      <c r="I859" s="222"/>
      <c r="J859" s="222"/>
      <c r="K859" s="222"/>
      <c r="L859" s="222"/>
      <c r="M859" s="222"/>
      <c r="N859" s="222"/>
      <c r="O859" s="468"/>
      <c r="P859" s="222"/>
      <c r="Q859" s="222"/>
      <c r="R859" s="222"/>
      <c r="S859" s="222"/>
      <c r="T859" s="222"/>
      <c r="U859" s="222"/>
      <c r="V859" s="222"/>
      <c r="W859" s="222"/>
      <c r="X859" s="222"/>
      <c r="Y859" s="222"/>
      <c r="Z859" s="222"/>
    </row>
    <row r="860" ht="12.75" customHeight="1">
      <c r="A860" s="222"/>
      <c r="B860" s="222"/>
      <c r="C860" s="222"/>
      <c r="D860" s="222"/>
      <c r="E860" s="222"/>
      <c r="F860" s="222"/>
      <c r="G860" s="222"/>
      <c r="H860" s="222"/>
      <c r="I860" s="222"/>
      <c r="J860" s="222"/>
      <c r="K860" s="222"/>
      <c r="L860" s="222"/>
      <c r="M860" s="222"/>
      <c r="N860" s="222"/>
      <c r="O860" s="468"/>
      <c r="P860" s="222"/>
      <c r="Q860" s="222"/>
      <c r="R860" s="222"/>
      <c r="S860" s="222"/>
      <c r="T860" s="222"/>
      <c r="U860" s="222"/>
      <c r="V860" s="222"/>
      <c r="W860" s="222"/>
      <c r="X860" s="222"/>
      <c r="Y860" s="222"/>
      <c r="Z860" s="222"/>
    </row>
    <row r="861" ht="12.75" customHeight="1">
      <c r="A861" s="222"/>
      <c r="B861" s="222"/>
      <c r="C861" s="222"/>
      <c r="D861" s="222"/>
      <c r="E861" s="222"/>
      <c r="F861" s="222"/>
      <c r="G861" s="222"/>
      <c r="H861" s="222"/>
      <c r="I861" s="222"/>
      <c r="J861" s="222"/>
      <c r="K861" s="222"/>
      <c r="L861" s="222"/>
      <c r="M861" s="222"/>
      <c r="N861" s="222"/>
      <c r="O861" s="468"/>
      <c r="P861" s="222"/>
      <c r="Q861" s="222"/>
      <c r="R861" s="222"/>
      <c r="S861" s="222"/>
      <c r="T861" s="222"/>
      <c r="U861" s="222"/>
      <c r="V861" s="222"/>
      <c r="W861" s="222"/>
      <c r="X861" s="222"/>
      <c r="Y861" s="222"/>
      <c r="Z861" s="222"/>
    </row>
    <row r="862" ht="12.75" customHeight="1">
      <c r="A862" s="222"/>
      <c r="B862" s="222"/>
      <c r="C862" s="222"/>
      <c r="D862" s="222"/>
      <c r="E862" s="222"/>
      <c r="F862" s="222"/>
      <c r="G862" s="222"/>
      <c r="H862" s="222"/>
      <c r="I862" s="222"/>
      <c r="J862" s="222"/>
      <c r="K862" s="222"/>
      <c r="L862" s="222"/>
      <c r="M862" s="222"/>
      <c r="N862" s="222"/>
      <c r="O862" s="468"/>
      <c r="P862" s="222"/>
      <c r="Q862" s="222"/>
      <c r="R862" s="222"/>
      <c r="S862" s="222"/>
      <c r="T862" s="222"/>
      <c r="U862" s="222"/>
      <c r="V862" s="222"/>
      <c r="W862" s="222"/>
      <c r="X862" s="222"/>
      <c r="Y862" s="222"/>
      <c r="Z862" s="222"/>
    </row>
    <row r="863" ht="12.75" customHeight="1">
      <c r="A863" s="222"/>
      <c r="B863" s="222"/>
      <c r="C863" s="222"/>
      <c r="D863" s="222"/>
      <c r="E863" s="222"/>
      <c r="F863" s="222"/>
      <c r="G863" s="222"/>
      <c r="H863" s="222"/>
      <c r="I863" s="222"/>
      <c r="J863" s="222"/>
      <c r="K863" s="222"/>
      <c r="L863" s="222"/>
      <c r="M863" s="222"/>
      <c r="N863" s="222"/>
      <c r="O863" s="468"/>
      <c r="P863" s="222"/>
      <c r="Q863" s="222"/>
      <c r="R863" s="222"/>
      <c r="S863" s="222"/>
      <c r="T863" s="222"/>
      <c r="U863" s="222"/>
      <c r="V863" s="222"/>
      <c r="W863" s="222"/>
      <c r="X863" s="222"/>
      <c r="Y863" s="222"/>
      <c r="Z863" s="222"/>
    </row>
    <row r="864" ht="12.75" customHeight="1">
      <c r="A864" s="222"/>
      <c r="B864" s="222"/>
      <c r="C864" s="222"/>
      <c r="D864" s="222"/>
      <c r="E864" s="222"/>
      <c r="F864" s="222"/>
      <c r="G864" s="222"/>
      <c r="H864" s="222"/>
      <c r="I864" s="222"/>
      <c r="J864" s="222"/>
      <c r="K864" s="222"/>
      <c r="L864" s="222"/>
      <c r="M864" s="222"/>
      <c r="N864" s="222"/>
      <c r="O864" s="468"/>
      <c r="P864" s="222"/>
      <c r="Q864" s="222"/>
      <c r="R864" s="222"/>
      <c r="S864" s="222"/>
      <c r="T864" s="222"/>
      <c r="U864" s="222"/>
      <c r="V864" s="222"/>
      <c r="W864" s="222"/>
      <c r="X864" s="222"/>
      <c r="Y864" s="222"/>
      <c r="Z864" s="222"/>
    </row>
    <row r="865" ht="12.75" customHeight="1">
      <c r="A865" s="222"/>
      <c r="B865" s="222"/>
      <c r="C865" s="222"/>
      <c r="D865" s="222"/>
      <c r="E865" s="222"/>
      <c r="F865" s="222"/>
      <c r="G865" s="222"/>
      <c r="H865" s="222"/>
      <c r="I865" s="222"/>
      <c r="J865" s="222"/>
      <c r="K865" s="222"/>
      <c r="L865" s="222"/>
      <c r="M865" s="222"/>
      <c r="N865" s="222"/>
      <c r="O865" s="468"/>
      <c r="P865" s="222"/>
      <c r="Q865" s="222"/>
      <c r="R865" s="222"/>
      <c r="S865" s="222"/>
      <c r="T865" s="222"/>
      <c r="U865" s="222"/>
      <c r="V865" s="222"/>
      <c r="W865" s="222"/>
      <c r="X865" s="222"/>
      <c r="Y865" s="222"/>
      <c r="Z865" s="222"/>
    </row>
    <row r="866" ht="12.75" customHeight="1">
      <c r="A866" s="222"/>
      <c r="B866" s="222"/>
      <c r="C866" s="222"/>
      <c r="D866" s="222"/>
      <c r="E866" s="222"/>
      <c r="F866" s="222"/>
      <c r="G866" s="222"/>
      <c r="H866" s="222"/>
      <c r="I866" s="222"/>
      <c r="J866" s="222"/>
      <c r="K866" s="222"/>
      <c r="L866" s="222"/>
      <c r="M866" s="222"/>
      <c r="N866" s="222"/>
      <c r="O866" s="468"/>
      <c r="P866" s="222"/>
      <c r="Q866" s="222"/>
      <c r="R866" s="222"/>
      <c r="S866" s="222"/>
      <c r="T866" s="222"/>
      <c r="U866" s="222"/>
      <c r="V866" s="222"/>
      <c r="W866" s="222"/>
      <c r="X866" s="222"/>
      <c r="Y866" s="222"/>
      <c r="Z866" s="222"/>
    </row>
    <row r="867" ht="12.75" customHeight="1">
      <c r="A867" s="222"/>
      <c r="B867" s="222"/>
      <c r="C867" s="222"/>
      <c r="D867" s="222"/>
      <c r="E867" s="222"/>
      <c r="F867" s="222"/>
      <c r="G867" s="222"/>
      <c r="H867" s="222"/>
      <c r="I867" s="222"/>
      <c r="J867" s="222"/>
      <c r="K867" s="222"/>
      <c r="L867" s="222"/>
      <c r="M867" s="222"/>
      <c r="N867" s="222"/>
      <c r="O867" s="468"/>
      <c r="P867" s="222"/>
      <c r="Q867" s="222"/>
      <c r="R867" s="222"/>
      <c r="S867" s="222"/>
      <c r="T867" s="222"/>
      <c r="U867" s="222"/>
      <c r="V867" s="222"/>
      <c r="W867" s="222"/>
      <c r="X867" s="222"/>
      <c r="Y867" s="222"/>
      <c r="Z867" s="222"/>
    </row>
    <row r="868" ht="12.75" customHeight="1">
      <c r="A868" s="222"/>
      <c r="B868" s="222"/>
      <c r="C868" s="222"/>
      <c r="D868" s="222"/>
      <c r="E868" s="222"/>
      <c r="F868" s="222"/>
      <c r="G868" s="222"/>
      <c r="H868" s="222"/>
      <c r="I868" s="222"/>
      <c r="J868" s="222"/>
      <c r="K868" s="222"/>
      <c r="L868" s="222"/>
      <c r="M868" s="222"/>
      <c r="N868" s="222"/>
      <c r="O868" s="468"/>
      <c r="P868" s="222"/>
      <c r="Q868" s="222"/>
      <c r="R868" s="222"/>
      <c r="S868" s="222"/>
      <c r="T868" s="222"/>
      <c r="U868" s="222"/>
      <c r="V868" s="222"/>
      <c r="W868" s="222"/>
      <c r="X868" s="222"/>
      <c r="Y868" s="222"/>
      <c r="Z868" s="222"/>
    </row>
    <row r="869" ht="12.75" customHeight="1">
      <c r="A869" s="222"/>
      <c r="B869" s="222"/>
      <c r="C869" s="222"/>
      <c r="D869" s="222"/>
      <c r="E869" s="222"/>
      <c r="F869" s="222"/>
      <c r="G869" s="222"/>
      <c r="H869" s="222"/>
      <c r="I869" s="222"/>
      <c r="J869" s="222"/>
      <c r="K869" s="222"/>
      <c r="L869" s="222"/>
      <c r="M869" s="222"/>
      <c r="N869" s="222"/>
      <c r="O869" s="468"/>
      <c r="P869" s="222"/>
      <c r="Q869" s="222"/>
      <c r="R869" s="222"/>
      <c r="S869" s="222"/>
      <c r="T869" s="222"/>
      <c r="U869" s="222"/>
      <c r="V869" s="222"/>
      <c r="W869" s="222"/>
      <c r="X869" s="222"/>
      <c r="Y869" s="222"/>
      <c r="Z869" s="222"/>
    </row>
    <row r="870" ht="12.75" customHeight="1">
      <c r="A870" s="222"/>
      <c r="B870" s="222"/>
      <c r="C870" s="222"/>
      <c r="D870" s="222"/>
      <c r="E870" s="222"/>
      <c r="F870" s="222"/>
      <c r="G870" s="222"/>
      <c r="H870" s="222"/>
      <c r="I870" s="222"/>
      <c r="J870" s="222"/>
      <c r="K870" s="222"/>
      <c r="L870" s="222"/>
      <c r="M870" s="222"/>
      <c r="N870" s="222"/>
      <c r="O870" s="468"/>
      <c r="P870" s="222"/>
      <c r="Q870" s="222"/>
      <c r="R870" s="222"/>
      <c r="S870" s="222"/>
      <c r="T870" s="222"/>
      <c r="U870" s="222"/>
      <c r="V870" s="222"/>
      <c r="W870" s="222"/>
      <c r="X870" s="222"/>
      <c r="Y870" s="222"/>
      <c r="Z870" s="222"/>
    </row>
    <row r="871" ht="12.75" customHeight="1">
      <c r="A871" s="222"/>
      <c r="B871" s="222"/>
      <c r="C871" s="222"/>
      <c r="D871" s="222"/>
      <c r="E871" s="222"/>
      <c r="F871" s="222"/>
      <c r="G871" s="222"/>
      <c r="H871" s="222"/>
      <c r="I871" s="222"/>
      <c r="J871" s="222"/>
      <c r="K871" s="222"/>
      <c r="L871" s="222"/>
      <c r="M871" s="222"/>
      <c r="N871" s="222"/>
      <c r="O871" s="468"/>
      <c r="P871" s="222"/>
      <c r="Q871" s="222"/>
      <c r="R871" s="222"/>
      <c r="S871" s="222"/>
      <c r="T871" s="222"/>
      <c r="U871" s="222"/>
      <c r="V871" s="222"/>
      <c r="W871" s="222"/>
      <c r="X871" s="222"/>
      <c r="Y871" s="222"/>
      <c r="Z871" s="222"/>
    </row>
    <row r="872" ht="12.75" customHeight="1">
      <c r="A872" s="222"/>
      <c r="B872" s="222"/>
      <c r="C872" s="222"/>
      <c r="D872" s="222"/>
      <c r="E872" s="222"/>
      <c r="F872" s="222"/>
      <c r="G872" s="222"/>
      <c r="H872" s="222"/>
      <c r="I872" s="222"/>
      <c r="J872" s="222"/>
      <c r="K872" s="222"/>
      <c r="L872" s="222"/>
      <c r="M872" s="222"/>
      <c r="N872" s="222"/>
      <c r="O872" s="468"/>
      <c r="P872" s="222"/>
      <c r="Q872" s="222"/>
      <c r="R872" s="222"/>
      <c r="S872" s="222"/>
      <c r="T872" s="222"/>
      <c r="U872" s="222"/>
      <c r="V872" s="222"/>
      <c r="W872" s="222"/>
      <c r="X872" s="222"/>
      <c r="Y872" s="222"/>
      <c r="Z872" s="222"/>
    </row>
    <row r="873" ht="12.75" customHeight="1">
      <c r="A873" s="222"/>
      <c r="B873" s="222"/>
      <c r="C873" s="222"/>
      <c r="D873" s="222"/>
      <c r="E873" s="222"/>
      <c r="F873" s="222"/>
      <c r="G873" s="222"/>
      <c r="H873" s="222"/>
      <c r="I873" s="222"/>
      <c r="J873" s="222"/>
      <c r="K873" s="222"/>
      <c r="L873" s="222"/>
      <c r="M873" s="222"/>
      <c r="N873" s="222"/>
      <c r="O873" s="468"/>
      <c r="P873" s="222"/>
      <c r="Q873" s="222"/>
      <c r="R873" s="222"/>
      <c r="S873" s="222"/>
      <c r="T873" s="222"/>
      <c r="U873" s="222"/>
      <c r="V873" s="222"/>
      <c r="W873" s="222"/>
      <c r="X873" s="222"/>
      <c r="Y873" s="222"/>
      <c r="Z873" s="222"/>
    </row>
    <row r="874" ht="12.75" customHeight="1">
      <c r="A874" s="222"/>
      <c r="B874" s="222"/>
      <c r="C874" s="222"/>
      <c r="D874" s="222"/>
      <c r="E874" s="222"/>
      <c r="F874" s="222"/>
      <c r="G874" s="222"/>
      <c r="H874" s="222"/>
      <c r="I874" s="222"/>
      <c r="J874" s="222"/>
      <c r="K874" s="222"/>
      <c r="L874" s="222"/>
      <c r="M874" s="222"/>
      <c r="N874" s="222"/>
      <c r="O874" s="468"/>
      <c r="P874" s="222"/>
      <c r="Q874" s="222"/>
      <c r="R874" s="222"/>
      <c r="S874" s="222"/>
      <c r="T874" s="222"/>
      <c r="U874" s="222"/>
      <c r="V874" s="222"/>
      <c r="W874" s="222"/>
      <c r="X874" s="222"/>
      <c r="Y874" s="222"/>
      <c r="Z874" s="222"/>
    </row>
    <row r="875" ht="12.75" customHeight="1">
      <c r="A875" s="222"/>
      <c r="B875" s="222"/>
      <c r="C875" s="222"/>
      <c r="D875" s="222"/>
      <c r="E875" s="222"/>
      <c r="F875" s="222"/>
      <c r="G875" s="222"/>
      <c r="H875" s="222"/>
      <c r="I875" s="222"/>
      <c r="J875" s="222"/>
      <c r="K875" s="222"/>
      <c r="L875" s="222"/>
      <c r="M875" s="222"/>
      <c r="N875" s="222"/>
      <c r="O875" s="468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  <c r="Z875" s="222"/>
    </row>
    <row r="876" ht="12.75" customHeight="1">
      <c r="A876" s="222"/>
      <c r="B876" s="222"/>
      <c r="C876" s="222"/>
      <c r="D876" s="222"/>
      <c r="E876" s="222"/>
      <c r="F876" s="222"/>
      <c r="G876" s="222"/>
      <c r="H876" s="222"/>
      <c r="I876" s="222"/>
      <c r="J876" s="222"/>
      <c r="K876" s="222"/>
      <c r="L876" s="222"/>
      <c r="M876" s="222"/>
      <c r="N876" s="222"/>
      <c r="O876" s="468"/>
      <c r="P876" s="222"/>
      <c r="Q876" s="222"/>
      <c r="R876" s="222"/>
      <c r="S876" s="222"/>
      <c r="T876" s="222"/>
      <c r="U876" s="222"/>
      <c r="V876" s="222"/>
      <c r="W876" s="222"/>
      <c r="X876" s="222"/>
      <c r="Y876" s="222"/>
      <c r="Z876" s="222"/>
    </row>
    <row r="877" ht="12.75" customHeight="1">
      <c r="A877" s="222"/>
      <c r="B877" s="222"/>
      <c r="C877" s="222"/>
      <c r="D877" s="222"/>
      <c r="E877" s="222"/>
      <c r="F877" s="222"/>
      <c r="G877" s="222"/>
      <c r="H877" s="222"/>
      <c r="I877" s="222"/>
      <c r="J877" s="222"/>
      <c r="K877" s="222"/>
      <c r="L877" s="222"/>
      <c r="M877" s="222"/>
      <c r="N877" s="222"/>
      <c r="O877" s="468"/>
      <c r="P877" s="222"/>
      <c r="Q877" s="222"/>
      <c r="R877" s="222"/>
      <c r="S877" s="222"/>
      <c r="T877" s="222"/>
      <c r="U877" s="222"/>
      <c r="V877" s="222"/>
      <c r="W877" s="222"/>
      <c r="X877" s="222"/>
      <c r="Y877" s="222"/>
      <c r="Z877" s="222"/>
    </row>
    <row r="878" ht="12.75" customHeight="1">
      <c r="A878" s="222"/>
      <c r="B878" s="222"/>
      <c r="C878" s="222"/>
      <c r="D878" s="222"/>
      <c r="E878" s="222"/>
      <c r="F878" s="222"/>
      <c r="G878" s="222"/>
      <c r="H878" s="222"/>
      <c r="I878" s="222"/>
      <c r="J878" s="222"/>
      <c r="K878" s="222"/>
      <c r="L878" s="222"/>
      <c r="M878" s="222"/>
      <c r="N878" s="222"/>
      <c r="O878" s="468"/>
      <c r="P878" s="222"/>
      <c r="Q878" s="222"/>
      <c r="R878" s="222"/>
      <c r="S878" s="222"/>
      <c r="T878" s="222"/>
      <c r="U878" s="222"/>
      <c r="V878" s="222"/>
      <c r="W878" s="222"/>
      <c r="X878" s="222"/>
      <c r="Y878" s="222"/>
      <c r="Z878" s="222"/>
    </row>
    <row r="879" ht="12.75" customHeight="1">
      <c r="A879" s="222"/>
      <c r="B879" s="222"/>
      <c r="C879" s="222"/>
      <c r="D879" s="222"/>
      <c r="E879" s="222"/>
      <c r="F879" s="222"/>
      <c r="G879" s="222"/>
      <c r="H879" s="222"/>
      <c r="I879" s="222"/>
      <c r="J879" s="222"/>
      <c r="K879" s="222"/>
      <c r="L879" s="222"/>
      <c r="M879" s="222"/>
      <c r="N879" s="222"/>
      <c r="O879" s="468"/>
      <c r="P879" s="222"/>
      <c r="Q879" s="222"/>
      <c r="R879" s="222"/>
      <c r="S879" s="222"/>
      <c r="T879" s="222"/>
      <c r="U879" s="222"/>
      <c r="V879" s="222"/>
      <c r="W879" s="222"/>
      <c r="X879" s="222"/>
      <c r="Y879" s="222"/>
      <c r="Z879" s="222"/>
    </row>
    <row r="880" ht="12.75" customHeight="1">
      <c r="A880" s="222"/>
      <c r="B880" s="222"/>
      <c r="C880" s="222"/>
      <c r="D880" s="222"/>
      <c r="E880" s="222"/>
      <c r="F880" s="222"/>
      <c r="G880" s="222"/>
      <c r="H880" s="222"/>
      <c r="I880" s="222"/>
      <c r="J880" s="222"/>
      <c r="K880" s="222"/>
      <c r="L880" s="222"/>
      <c r="M880" s="222"/>
      <c r="N880" s="222"/>
      <c r="O880" s="468"/>
      <c r="P880" s="222"/>
      <c r="Q880" s="222"/>
      <c r="R880" s="222"/>
      <c r="S880" s="222"/>
      <c r="T880" s="222"/>
      <c r="U880" s="222"/>
      <c r="V880" s="222"/>
      <c r="W880" s="222"/>
      <c r="X880" s="222"/>
      <c r="Y880" s="222"/>
      <c r="Z880" s="222"/>
    </row>
    <row r="881" ht="12.75" customHeight="1">
      <c r="A881" s="222"/>
      <c r="B881" s="222"/>
      <c r="C881" s="222"/>
      <c r="D881" s="222"/>
      <c r="E881" s="222"/>
      <c r="F881" s="222"/>
      <c r="G881" s="222"/>
      <c r="H881" s="222"/>
      <c r="I881" s="222"/>
      <c r="J881" s="222"/>
      <c r="K881" s="222"/>
      <c r="L881" s="222"/>
      <c r="M881" s="222"/>
      <c r="N881" s="222"/>
      <c r="O881" s="468"/>
      <c r="P881" s="222"/>
      <c r="Q881" s="222"/>
      <c r="R881" s="222"/>
      <c r="S881" s="222"/>
      <c r="T881" s="222"/>
      <c r="U881" s="222"/>
      <c r="V881" s="222"/>
      <c r="W881" s="222"/>
      <c r="X881" s="222"/>
      <c r="Y881" s="222"/>
      <c r="Z881" s="222"/>
    </row>
    <row r="882" ht="12.75" customHeight="1">
      <c r="A882" s="222"/>
      <c r="B882" s="222"/>
      <c r="C882" s="222"/>
      <c r="D882" s="222"/>
      <c r="E882" s="222"/>
      <c r="F882" s="222"/>
      <c r="G882" s="222"/>
      <c r="H882" s="222"/>
      <c r="I882" s="222"/>
      <c r="J882" s="222"/>
      <c r="K882" s="222"/>
      <c r="L882" s="222"/>
      <c r="M882" s="222"/>
      <c r="N882" s="222"/>
      <c r="O882" s="468"/>
      <c r="P882" s="222"/>
      <c r="Q882" s="222"/>
      <c r="R882" s="222"/>
      <c r="S882" s="222"/>
      <c r="T882" s="222"/>
      <c r="U882" s="222"/>
      <c r="V882" s="222"/>
      <c r="W882" s="222"/>
      <c r="X882" s="222"/>
      <c r="Y882" s="222"/>
      <c r="Z882" s="222"/>
    </row>
    <row r="883" ht="12.75" customHeight="1">
      <c r="A883" s="222"/>
      <c r="B883" s="222"/>
      <c r="C883" s="222"/>
      <c r="D883" s="222"/>
      <c r="E883" s="222"/>
      <c r="F883" s="222"/>
      <c r="G883" s="222"/>
      <c r="H883" s="222"/>
      <c r="I883" s="222"/>
      <c r="J883" s="222"/>
      <c r="K883" s="222"/>
      <c r="L883" s="222"/>
      <c r="M883" s="222"/>
      <c r="N883" s="222"/>
      <c r="O883" s="468"/>
      <c r="P883" s="222"/>
      <c r="Q883" s="222"/>
      <c r="R883" s="222"/>
      <c r="S883" s="222"/>
      <c r="T883" s="222"/>
      <c r="U883" s="222"/>
      <c r="V883" s="222"/>
      <c r="W883" s="222"/>
      <c r="X883" s="222"/>
      <c r="Y883" s="222"/>
      <c r="Z883" s="222"/>
    </row>
    <row r="884" ht="12.75" customHeight="1">
      <c r="A884" s="222"/>
      <c r="B884" s="222"/>
      <c r="C884" s="222"/>
      <c r="D884" s="222"/>
      <c r="E884" s="222"/>
      <c r="F884" s="222"/>
      <c r="G884" s="222"/>
      <c r="H884" s="222"/>
      <c r="I884" s="222"/>
      <c r="J884" s="222"/>
      <c r="K884" s="222"/>
      <c r="L884" s="222"/>
      <c r="M884" s="222"/>
      <c r="N884" s="222"/>
      <c r="O884" s="468"/>
      <c r="P884" s="222"/>
      <c r="Q884" s="222"/>
      <c r="R884" s="222"/>
      <c r="S884" s="222"/>
      <c r="T884" s="222"/>
      <c r="U884" s="222"/>
      <c r="V884" s="222"/>
      <c r="W884" s="222"/>
      <c r="X884" s="222"/>
      <c r="Y884" s="222"/>
      <c r="Z884" s="222"/>
    </row>
    <row r="885" ht="12.75" customHeight="1">
      <c r="A885" s="222"/>
      <c r="B885" s="222"/>
      <c r="C885" s="222"/>
      <c r="D885" s="222"/>
      <c r="E885" s="222"/>
      <c r="F885" s="222"/>
      <c r="G885" s="222"/>
      <c r="H885" s="222"/>
      <c r="I885" s="222"/>
      <c r="J885" s="222"/>
      <c r="K885" s="222"/>
      <c r="L885" s="222"/>
      <c r="M885" s="222"/>
      <c r="N885" s="222"/>
      <c r="O885" s="468"/>
      <c r="P885" s="222"/>
      <c r="Q885" s="222"/>
      <c r="R885" s="222"/>
      <c r="S885" s="222"/>
      <c r="T885" s="222"/>
      <c r="U885" s="222"/>
      <c r="V885" s="222"/>
      <c r="W885" s="222"/>
      <c r="X885" s="222"/>
      <c r="Y885" s="222"/>
      <c r="Z885" s="222"/>
    </row>
    <row r="886" ht="12.75" customHeight="1">
      <c r="A886" s="222"/>
      <c r="B886" s="222"/>
      <c r="C886" s="222"/>
      <c r="D886" s="222"/>
      <c r="E886" s="222"/>
      <c r="F886" s="222"/>
      <c r="G886" s="222"/>
      <c r="H886" s="222"/>
      <c r="I886" s="222"/>
      <c r="J886" s="222"/>
      <c r="K886" s="222"/>
      <c r="L886" s="222"/>
      <c r="M886" s="222"/>
      <c r="N886" s="222"/>
      <c r="O886" s="468"/>
      <c r="P886" s="222"/>
      <c r="Q886" s="222"/>
      <c r="R886" s="222"/>
      <c r="S886" s="222"/>
      <c r="T886" s="222"/>
      <c r="U886" s="222"/>
      <c r="V886" s="222"/>
      <c r="W886" s="222"/>
      <c r="X886" s="222"/>
      <c r="Y886" s="222"/>
      <c r="Z886" s="222"/>
    </row>
    <row r="887" ht="12.75" customHeight="1">
      <c r="A887" s="222"/>
      <c r="B887" s="222"/>
      <c r="C887" s="222"/>
      <c r="D887" s="222"/>
      <c r="E887" s="222"/>
      <c r="F887" s="222"/>
      <c r="G887" s="222"/>
      <c r="H887" s="222"/>
      <c r="I887" s="222"/>
      <c r="J887" s="222"/>
      <c r="K887" s="222"/>
      <c r="L887" s="222"/>
      <c r="M887" s="222"/>
      <c r="N887" s="222"/>
      <c r="O887" s="468"/>
      <c r="P887" s="222"/>
      <c r="Q887" s="222"/>
      <c r="R887" s="222"/>
      <c r="S887" s="222"/>
      <c r="T887" s="222"/>
      <c r="U887" s="222"/>
      <c r="V887" s="222"/>
      <c r="W887" s="222"/>
      <c r="X887" s="222"/>
      <c r="Y887" s="222"/>
      <c r="Z887" s="222"/>
    </row>
    <row r="888" ht="12.75" customHeight="1">
      <c r="A888" s="222"/>
      <c r="B888" s="222"/>
      <c r="C888" s="222"/>
      <c r="D888" s="222"/>
      <c r="E888" s="222"/>
      <c r="F888" s="222"/>
      <c r="G888" s="222"/>
      <c r="H888" s="222"/>
      <c r="I888" s="222"/>
      <c r="J888" s="222"/>
      <c r="K888" s="222"/>
      <c r="L888" s="222"/>
      <c r="M888" s="222"/>
      <c r="N888" s="222"/>
      <c r="O888" s="468"/>
      <c r="P888" s="222"/>
      <c r="Q888" s="222"/>
      <c r="R888" s="222"/>
      <c r="S888" s="222"/>
      <c r="T888" s="222"/>
      <c r="U888" s="222"/>
      <c r="V888" s="222"/>
      <c r="W888" s="222"/>
      <c r="X888" s="222"/>
      <c r="Y888" s="222"/>
      <c r="Z888" s="222"/>
    </row>
    <row r="889" ht="12.75" customHeight="1">
      <c r="A889" s="222"/>
      <c r="B889" s="222"/>
      <c r="C889" s="222"/>
      <c r="D889" s="222"/>
      <c r="E889" s="222"/>
      <c r="F889" s="222"/>
      <c r="G889" s="222"/>
      <c r="H889" s="222"/>
      <c r="I889" s="222"/>
      <c r="J889" s="222"/>
      <c r="K889" s="222"/>
      <c r="L889" s="222"/>
      <c r="M889" s="222"/>
      <c r="N889" s="222"/>
      <c r="O889" s="468"/>
      <c r="P889" s="222"/>
      <c r="Q889" s="222"/>
      <c r="R889" s="222"/>
      <c r="S889" s="222"/>
      <c r="T889" s="222"/>
      <c r="U889" s="222"/>
      <c r="V889" s="222"/>
      <c r="W889" s="222"/>
      <c r="X889" s="222"/>
      <c r="Y889" s="222"/>
      <c r="Z889" s="222"/>
    </row>
    <row r="890" ht="12.75" customHeight="1">
      <c r="A890" s="222"/>
      <c r="B890" s="222"/>
      <c r="C890" s="222"/>
      <c r="D890" s="222"/>
      <c r="E890" s="222"/>
      <c r="F890" s="222"/>
      <c r="G890" s="222"/>
      <c r="H890" s="222"/>
      <c r="I890" s="222"/>
      <c r="J890" s="222"/>
      <c r="K890" s="222"/>
      <c r="L890" s="222"/>
      <c r="M890" s="222"/>
      <c r="N890" s="222"/>
      <c r="O890" s="468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  <c r="Z890" s="222"/>
    </row>
    <row r="891" ht="12.75" customHeight="1">
      <c r="A891" s="222"/>
      <c r="B891" s="222"/>
      <c r="C891" s="222"/>
      <c r="D891" s="222"/>
      <c r="E891" s="222"/>
      <c r="F891" s="222"/>
      <c r="G891" s="222"/>
      <c r="H891" s="222"/>
      <c r="I891" s="222"/>
      <c r="J891" s="222"/>
      <c r="K891" s="222"/>
      <c r="L891" s="222"/>
      <c r="M891" s="222"/>
      <c r="N891" s="222"/>
      <c r="O891" s="468"/>
      <c r="P891" s="222"/>
      <c r="Q891" s="222"/>
      <c r="R891" s="222"/>
      <c r="S891" s="222"/>
      <c r="T891" s="222"/>
      <c r="U891" s="222"/>
      <c r="V891" s="222"/>
      <c r="W891" s="222"/>
      <c r="X891" s="222"/>
      <c r="Y891" s="222"/>
      <c r="Z891" s="222"/>
    </row>
    <row r="892" ht="12.75" customHeight="1">
      <c r="A892" s="222"/>
      <c r="B892" s="222"/>
      <c r="C892" s="222"/>
      <c r="D892" s="222"/>
      <c r="E892" s="222"/>
      <c r="F892" s="222"/>
      <c r="G892" s="222"/>
      <c r="H892" s="222"/>
      <c r="I892" s="222"/>
      <c r="J892" s="222"/>
      <c r="K892" s="222"/>
      <c r="L892" s="222"/>
      <c r="M892" s="222"/>
      <c r="N892" s="222"/>
      <c r="O892" s="468"/>
      <c r="P892" s="222"/>
      <c r="Q892" s="222"/>
      <c r="R892" s="222"/>
      <c r="S892" s="222"/>
      <c r="T892" s="222"/>
      <c r="U892" s="222"/>
      <c r="V892" s="222"/>
      <c r="W892" s="222"/>
      <c r="X892" s="222"/>
      <c r="Y892" s="222"/>
      <c r="Z892" s="222"/>
    </row>
    <row r="893" ht="12.75" customHeight="1">
      <c r="A893" s="222"/>
      <c r="B893" s="222"/>
      <c r="C893" s="222"/>
      <c r="D893" s="222"/>
      <c r="E893" s="222"/>
      <c r="F893" s="222"/>
      <c r="G893" s="222"/>
      <c r="H893" s="222"/>
      <c r="I893" s="222"/>
      <c r="J893" s="222"/>
      <c r="K893" s="222"/>
      <c r="L893" s="222"/>
      <c r="M893" s="222"/>
      <c r="N893" s="222"/>
      <c r="O893" s="468"/>
      <c r="P893" s="222"/>
      <c r="Q893" s="222"/>
      <c r="R893" s="222"/>
      <c r="S893" s="222"/>
      <c r="T893" s="222"/>
      <c r="U893" s="222"/>
      <c r="V893" s="222"/>
      <c r="W893" s="222"/>
      <c r="X893" s="222"/>
      <c r="Y893" s="222"/>
      <c r="Z893" s="222"/>
    </row>
    <row r="894" ht="12.75" customHeight="1">
      <c r="A894" s="222"/>
      <c r="B894" s="222"/>
      <c r="C894" s="222"/>
      <c r="D894" s="222"/>
      <c r="E894" s="222"/>
      <c r="F894" s="222"/>
      <c r="G894" s="222"/>
      <c r="H894" s="222"/>
      <c r="I894" s="222"/>
      <c r="J894" s="222"/>
      <c r="K894" s="222"/>
      <c r="L894" s="222"/>
      <c r="M894" s="222"/>
      <c r="N894" s="222"/>
      <c r="O894" s="468"/>
      <c r="P894" s="222"/>
      <c r="Q894" s="222"/>
      <c r="R894" s="222"/>
      <c r="S894" s="222"/>
      <c r="T894" s="222"/>
      <c r="U894" s="222"/>
      <c r="V894" s="222"/>
      <c r="W894" s="222"/>
      <c r="X894" s="222"/>
      <c r="Y894" s="222"/>
      <c r="Z894" s="222"/>
    </row>
    <row r="895" ht="12.75" customHeight="1">
      <c r="A895" s="222"/>
      <c r="B895" s="222"/>
      <c r="C895" s="222"/>
      <c r="D895" s="222"/>
      <c r="E895" s="222"/>
      <c r="F895" s="222"/>
      <c r="G895" s="222"/>
      <c r="H895" s="222"/>
      <c r="I895" s="222"/>
      <c r="J895" s="222"/>
      <c r="K895" s="222"/>
      <c r="L895" s="222"/>
      <c r="M895" s="222"/>
      <c r="N895" s="222"/>
      <c r="O895" s="468"/>
      <c r="P895" s="222"/>
      <c r="Q895" s="222"/>
      <c r="R895" s="222"/>
      <c r="S895" s="222"/>
      <c r="T895" s="222"/>
      <c r="U895" s="222"/>
      <c r="V895" s="222"/>
      <c r="W895" s="222"/>
      <c r="X895" s="222"/>
      <c r="Y895" s="222"/>
      <c r="Z895" s="222"/>
    </row>
    <row r="896" ht="12.75" customHeight="1">
      <c r="A896" s="222"/>
      <c r="B896" s="222"/>
      <c r="C896" s="222"/>
      <c r="D896" s="222"/>
      <c r="E896" s="222"/>
      <c r="F896" s="222"/>
      <c r="G896" s="222"/>
      <c r="H896" s="222"/>
      <c r="I896" s="222"/>
      <c r="J896" s="222"/>
      <c r="K896" s="222"/>
      <c r="L896" s="222"/>
      <c r="M896" s="222"/>
      <c r="N896" s="222"/>
      <c r="O896" s="468"/>
      <c r="P896" s="222"/>
      <c r="Q896" s="222"/>
      <c r="R896" s="222"/>
      <c r="S896" s="222"/>
      <c r="T896" s="222"/>
      <c r="U896" s="222"/>
      <c r="V896" s="222"/>
      <c r="W896" s="222"/>
      <c r="X896" s="222"/>
      <c r="Y896" s="222"/>
      <c r="Z896" s="222"/>
    </row>
    <row r="897" ht="12.75" customHeight="1">
      <c r="A897" s="222"/>
      <c r="B897" s="222"/>
      <c r="C897" s="222"/>
      <c r="D897" s="222"/>
      <c r="E897" s="222"/>
      <c r="F897" s="222"/>
      <c r="G897" s="222"/>
      <c r="H897" s="222"/>
      <c r="I897" s="222"/>
      <c r="J897" s="222"/>
      <c r="K897" s="222"/>
      <c r="L897" s="222"/>
      <c r="M897" s="222"/>
      <c r="N897" s="222"/>
      <c r="O897" s="468"/>
      <c r="P897" s="222"/>
      <c r="Q897" s="222"/>
      <c r="R897" s="222"/>
      <c r="S897" s="222"/>
      <c r="T897" s="222"/>
      <c r="U897" s="222"/>
      <c r="V897" s="222"/>
      <c r="W897" s="222"/>
      <c r="X897" s="222"/>
      <c r="Y897" s="222"/>
      <c r="Z897" s="222"/>
    </row>
    <row r="898" ht="12.75" customHeight="1">
      <c r="A898" s="222"/>
      <c r="B898" s="222"/>
      <c r="C898" s="222"/>
      <c r="D898" s="222"/>
      <c r="E898" s="222"/>
      <c r="F898" s="222"/>
      <c r="G898" s="222"/>
      <c r="H898" s="222"/>
      <c r="I898" s="222"/>
      <c r="J898" s="222"/>
      <c r="K898" s="222"/>
      <c r="L898" s="222"/>
      <c r="M898" s="222"/>
      <c r="N898" s="222"/>
      <c r="O898" s="468"/>
      <c r="P898" s="222"/>
      <c r="Q898" s="222"/>
      <c r="R898" s="222"/>
      <c r="S898" s="222"/>
      <c r="T898" s="222"/>
      <c r="U898" s="222"/>
      <c r="V898" s="222"/>
      <c r="W898" s="222"/>
      <c r="X898" s="222"/>
      <c r="Y898" s="222"/>
      <c r="Z898" s="222"/>
    </row>
    <row r="899" ht="12.75" customHeight="1">
      <c r="A899" s="222"/>
      <c r="B899" s="222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468"/>
      <c r="P899" s="222"/>
      <c r="Q899" s="222"/>
      <c r="R899" s="222"/>
      <c r="S899" s="222"/>
      <c r="T899" s="222"/>
      <c r="U899" s="222"/>
      <c r="V899" s="222"/>
      <c r="W899" s="222"/>
      <c r="X899" s="222"/>
      <c r="Y899" s="222"/>
      <c r="Z899" s="222"/>
    </row>
    <row r="900" ht="12.75" customHeight="1">
      <c r="A900" s="222"/>
      <c r="B900" s="222"/>
      <c r="C900" s="222"/>
      <c r="D900" s="222"/>
      <c r="E900" s="222"/>
      <c r="F900" s="222"/>
      <c r="G900" s="222"/>
      <c r="H900" s="222"/>
      <c r="I900" s="222"/>
      <c r="J900" s="222"/>
      <c r="K900" s="222"/>
      <c r="L900" s="222"/>
      <c r="M900" s="222"/>
      <c r="N900" s="222"/>
      <c r="O900" s="468"/>
      <c r="P900" s="222"/>
      <c r="Q900" s="222"/>
      <c r="R900" s="222"/>
      <c r="S900" s="222"/>
      <c r="T900" s="222"/>
      <c r="U900" s="222"/>
      <c r="V900" s="222"/>
      <c r="W900" s="222"/>
      <c r="X900" s="222"/>
      <c r="Y900" s="222"/>
      <c r="Z900" s="222"/>
    </row>
    <row r="901" ht="12.75" customHeight="1">
      <c r="A901" s="222"/>
      <c r="B901" s="222"/>
      <c r="C901" s="222"/>
      <c r="D901" s="222"/>
      <c r="E901" s="222"/>
      <c r="F901" s="222"/>
      <c r="G901" s="222"/>
      <c r="H901" s="222"/>
      <c r="I901" s="222"/>
      <c r="J901" s="222"/>
      <c r="K901" s="222"/>
      <c r="L901" s="222"/>
      <c r="M901" s="222"/>
      <c r="N901" s="222"/>
      <c r="O901" s="468"/>
      <c r="P901" s="222"/>
      <c r="Q901" s="222"/>
      <c r="R901" s="222"/>
      <c r="S901" s="222"/>
      <c r="T901" s="222"/>
      <c r="U901" s="222"/>
      <c r="V901" s="222"/>
      <c r="W901" s="222"/>
      <c r="X901" s="222"/>
      <c r="Y901" s="222"/>
      <c r="Z901" s="222"/>
    </row>
    <row r="902" ht="12.75" customHeight="1">
      <c r="A902" s="222"/>
      <c r="B902" s="222"/>
      <c r="C902" s="222"/>
      <c r="D902" s="222"/>
      <c r="E902" s="222"/>
      <c r="F902" s="222"/>
      <c r="G902" s="222"/>
      <c r="H902" s="222"/>
      <c r="I902" s="222"/>
      <c r="J902" s="222"/>
      <c r="K902" s="222"/>
      <c r="L902" s="222"/>
      <c r="M902" s="222"/>
      <c r="N902" s="222"/>
      <c r="O902" s="468"/>
      <c r="P902" s="222"/>
      <c r="Q902" s="222"/>
      <c r="R902" s="222"/>
      <c r="S902" s="222"/>
      <c r="T902" s="222"/>
      <c r="U902" s="222"/>
      <c r="V902" s="222"/>
      <c r="W902" s="222"/>
      <c r="X902" s="222"/>
      <c r="Y902" s="222"/>
      <c r="Z902" s="222"/>
    </row>
    <row r="903" ht="12.75" customHeight="1">
      <c r="A903" s="222"/>
      <c r="B903" s="222"/>
      <c r="C903" s="222"/>
      <c r="D903" s="222"/>
      <c r="E903" s="222"/>
      <c r="F903" s="222"/>
      <c r="G903" s="222"/>
      <c r="H903" s="222"/>
      <c r="I903" s="222"/>
      <c r="J903" s="222"/>
      <c r="K903" s="222"/>
      <c r="L903" s="222"/>
      <c r="M903" s="222"/>
      <c r="N903" s="222"/>
      <c r="O903" s="468"/>
      <c r="P903" s="222"/>
      <c r="Q903" s="222"/>
      <c r="R903" s="222"/>
      <c r="S903" s="222"/>
      <c r="T903" s="222"/>
      <c r="U903" s="222"/>
      <c r="V903" s="222"/>
      <c r="W903" s="222"/>
      <c r="X903" s="222"/>
      <c r="Y903" s="222"/>
      <c r="Z903" s="222"/>
    </row>
    <row r="904" ht="12.75" customHeight="1">
      <c r="A904" s="222"/>
      <c r="B904" s="222"/>
      <c r="C904" s="222"/>
      <c r="D904" s="222"/>
      <c r="E904" s="222"/>
      <c r="F904" s="222"/>
      <c r="G904" s="222"/>
      <c r="H904" s="222"/>
      <c r="I904" s="222"/>
      <c r="J904" s="222"/>
      <c r="K904" s="222"/>
      <c r="L904" s="222"/>
      <c r="M904" s="222"/>
      <c r="N904" s="222"/>
      <c r="O904" s="468"/>
      <c r="P904" s="222"/>
      <c r="Q904" s="222"/>
      <c r="R904" s="222"/>
      <c r="S904" s="222"/>
      <c r="T904" s="222"/>
      <c r="U904" s="222"/>
      <c r="V904" s="222"/>
      <c r="W904" s="222"/>
      <c r="X904" s="222"/>
      <c r="Y904" s="222"/>
      <c r="Z904" s="222"/>
    </row>
    <row r="905" ht="12.75" customHeight="1">
      <c r="A905" s="222"/>
      <c r="B905" s="222"/>
      <c r="C905" s="222"/>
      <c r="D905" s="222"/>
      <c r="E905" s="222"/>
      <c r="F905" s="222"/>
      <c r="G905" s="222"/>
      <c r="H905" s="222"/>
      <c r="I905" s="222"/>
      <c r="J905" s="222"/>
      <c r="K905" s="222"/>
      <c r="L905" s="222"/>
      <c r="M905" s="222"/>
      <c r="N905" s="222"/>
      <c r="O905" s="468"/>
      <c r="P905" s="222"/>
      <c r="Q905" s="222"/>
      <c r="R905" s="222"/>
      <c r="S905" s="222"/>
      <c r="T905" s="222"/>
      <c r="U905" s="222"/>
      <c r="V905" s="222"/>
      <c r="W905" s="222"/>
      <c r="X905" s="222"/>
      <c r="Y905" s="222"/>
      <c r="Z905" s="222"/>
    </row>
    <row r="906" ht="12.75" customHeight="1">
      <c r="A906" s="222"/>
      <c r="B906" s="222"/>
      <c r="C906" s="222"/>
      <c r="D906" s="222"/>
      <c r="E906" s="222"/>
      <c r="F906" s="222"/>
      <c r="G906" s="222"/>
      <c r="H906" s="222"/>
      <c r="I906" s="222"/>
      <c r="J906" s="222"/>
      <c r="K906" s="222"/>
      <c r="L906" s="222"/>
      <c r="M906" s="222"/>
      <c r="N906" s="222"/>
      <c r="O906" s="468"/>
      <c r="P906" s="222"/>
      <c r="Q906" s="222"/>
      <c r="R906" s="222"/>
      <c r="S906" s="222"/>
      <c r="T906" s="222"/>
      <c r="U906" s="222"/>
      <c r="V906" s="222"/>
      <c r="W906" s="222"/>
      <c r="X906" s="222"/>
      <c r="Y906" s="222"/>
      <c r="Z906" s="222"/>
    </row>
    <row r="907" ht="12.75" customHeight="1">
      <c r="A907" s="222"/>
      <c r="B907" s="222"/>
      <c r="C907" s="222"/>
      <c r="D907" s="222"/>
      <c r="E907" s="222"/>
      <c r="F907" s="222"/>
      <c r="G907" s="222"/>
      <c r="H907" s="222"/>
      <c r="I907" s="222"/>
      <c r="J907" s="222"/>
      <c r="K907" s="222"/>
      <c r="L907" s="222"/>
      <c r="M907" s="222"/>
      <c r="N907" s="222"/>
      <c r="O907" s="468"/>
      <c r="P907" s="222"/>
      <c r="Q907" s="222"/>
      <c r="R907" s="222"/>
      <c r="S907" s="222"/>
      <c r="T907" s="222"/>
      <c r="U907" s="222"/>
      <c r="V907" s="222"/>
      <c r="W907" s="222"/>
      <c r="X907" s="222"/>
      <c r="Y907" s="222"/>
      <c r="Z907" s="222"/>
    </row>
    <row r="908" ht="12.75" customHeight="1">
      <c r="A908" s="222"/>
      <c r="B908" s="222"/>
      <c r="C908" s="222"/>
      <c r="D908" s="222"/>
      <c r="E908" s="222"/>
      <c r="F908" s="222"/>
      <c r="G908" s="222"/>
      <c r="H908" s="222"/>
      <c r="I908" s="222"/>
      <c r="J908" s="222"/>
      <c r="K908" s="222"/>
      <c r="L908" s="222"/>
      <c r="M908" s="222"/>
      <c r="N908" s="222"/>
      <c r="O908" s="468"/>
      <c r="P908" s="222"/>
      <c r="Q908" s="222"/>
      <c r="R908" s="222"/>
      <c r="S908" s="222"/>
      <c r="T908" s="222"/>
      <c r="U908" s="222"/>
      <c r="V908" s="222"/>
      <c r="W908" s="222"/>
      <c r="X908" s="222"/>
      <c r="Y908" s="222"/>
      <c r="Z908" s="222"/>
    </row>
    <row r="909" ht="12.75" customHeight="1">
      <c r="A909" s="222"/>
      <c r="B909" s="222"/>
      <c r="C909" s="222"/>
      <c r="D909" s="222"/>
      <c r="E909" s="222"/>
      <c r="F909" s="222"/>
      <c r="G909" s="222"/>
      <c r="H909" s="222"/>
      <c r="I909" s="222"/>
      <c r="J909" s="222"/>
      <c r="K909" s="222"/>
      <c r="L909" s="222"/>
      <c r="M909" s="222"/>
      <c r="N909" s="222"/>
      <c r="O909" s="468"/>
      <c r="P909" s="222"/>
      <c r="Q909" s="222"/>
      <c r="R909" s="222"/>
      <c r="S909" s="222"/>
      <c r="T909" s="222"/>
      <c r="U909" s="222"/>
      <c r="V909" s="222"/>
      <c r="W909" s="222"/>
      <c r="X909" s="222"/>
      <c r="Y909" s="222"/>
      <c r="Z909" s="222"/>
    </row>
    <row r="910" ht="12.75" customHeight="1">
      <c r="A910" s="222"/>
      <c r="B910" s="222"/>
      <c r="C910" s="222"/>
      <c r="D910" s="222"/>
      <c r="E910" s="222"/>
      <c r="F910" s="222"/>
      <c r="G910" s="222"/>
      <c r="H910" s="222"/>
      <c r="I910" s="222"/>
      <c r="J910" s="222"/>
      <c r="K910" s="222"/>
      <c r="L910" s="222"/>
      <c r="M910" s="222"/>
      <c r="N910" s="222"/>
      <c r="O910" s="468"/>
      <c r="P910" s="222"/>
      <c r="Q910" s="222"/>
      <c r="R910" s="222"/>
      <c r="S910" s="222"/>
      <c r="T910" s="222"/>
      <c r="U910" s="222"/>
      <c r="V910" s="222"/>
      <c r="W910" s="222"/>
      <c r="X910" s="222"/>
      <c r="Y910" s="222"/>
      <c r="Z910" s="222"/>
    </row>
    <row r="911" ht="12.75" customHeight="1">
      <c r="A911" s="222"/>
      <c r="B911" s="222"/>
      <c r="C911" s="222"/>
      <c r="D911" s="222"/>
      <c r="E911" s="222"/>
      <c r="F911" s="222"/>
      <c r="G911" s="222"/>
      <c r="H911" s="222"/>
      <c r="I911" s="222"/>
      <c r="J911" s="222"/>
      <c r="K911" s="222"/>
      <c r="L911" s="222"/>
      <c r="M911" s="222"/>
      <c r="N911" s="222"/>
      <c r="O911" s="468"/>
      <c r="P911" s="222"/>
      <c r="Q911" s="222"/>
      <c r="R911" s="222"/>
      <c r="S911" s="222"/>
      <c r="T911" s="222"/>
      <c r="U911" s="222"/>
      <c r="V911" s="222"/>
      <c r="W911" s="222"/>
      <c r="X911" s="222"/>
      <c r="Y911" s="222"/>
      <c r="Z911" s="222"/>
    </row>
    <row r="912" ht="12.75" customHeight="1">
      <c r="A912" s="222"/>
      <c r="B912" s="222"/>
      <c r="C912" s="222"/>
      <c r="D912" s="222"/>
      <c r="E912" s="222"/>
      <c r="F912" s="222"/>
      <c r="G912" s="222"/>
      <c r="H912" s="222"/>
      <c r="I912" s="222"/>
      <c r="J912" s="222"/>
      <c r="K912" s="222"/>
      <c r="L912" s="222"/>
      <c r="M912" s="222"/>
      <c r="N912" s="222"/>
      <c r="O912" s="468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  <c r="Z912" s="222"/>
    </row>
    <row r="913" ht="12.75" customHeight="1">
      <c r="A913" s="222"/>
      <c r="B913" s="222"/>
      <c r="C913" s="222"/>
      <c r="D913" s="222"/>
      <c r="E913" s="222"/>
      <c r="F913" s="222"/>
      <c r="G913" s="222"/>
      <c r="H913" s="222"/>
      <c r="I913" s="222"/>
      <c r="J913" s="222"/>
      <c r="K913" s="222"/>
      <c r="L913" s="222"/>
      <c r="M913" s="222"/>
      <c r="N913" s="222"/>
      <c r="O913" s="468"/>
      <c r="P913" s="222"/>
      <c r="Q913" s="222"/>
      <c r="R913" s="222"/>
      <c r="S913" s="222"/>
      <c r="T913" s="222"/>
      <c r="U913" s="222"/>
      <c r="V913" s="222"/>
      <c r="W913" s="222"/>
      <c r="X913" s="222"/>
      <c r="Y913" s="222"/>
      <c r="Z913" s="222"/>
    </row>
    <row r="914" ht="12.75" customHeight="1">
      <c r="A914" s="222"/>
      <c r="B914" s="222"/>
      <c r="C914" s="222"/>
      <c r="D914" s="222"/>
      <c r="E914" s="222"/>
      <c r="F914" s="222"/>
      <c r="G914" s="222"/>
      <c r="H914" s="222"/>
      <c r="I914" s="222"/>
      <c r="J914" s="222"/>
      <c r="K914" s="222"/>
      <c r="L914" s="222"/>
      <c r="M914" s="222"/>
      <c r="N914" s="222"/>
      <c r="O914" s="468"/>
      <c r="P914" s="222"/>
      <c r="Q914" s="222"/>
      <c r="R914" s="222"/>
      <c r="S914" s="222"/>
      <c r="T914" s="222"/>
      <c r="U914" s="222"/>
      <c r="V914" s="222"/>
      <c r="W914" s="222"/>
      <c r="X914" s="222"/>
      <c r="Y914" s="222"/>
      <c r="Z914" s="222"/>
    </row>
    <row r="915" ht="12.75" customHeight="1">
      <c r="A915" s="222"/>
      <c r="B915" s="222"/>
      <c r="C915" s="222"/>
      <c r="D915" s="222"/>
      <c r="E915" s="222"/>
      <c r="F915" s="222"/>
      <c r="G915" s="222"/>
      <c r="H915" s="222"/>
      <c r="I915" s="222"/>
      <c r="J915" s="222"/>
      <c r="K915" s="222"/>
      <c r="L915" s="222"/>
      <c r="M915" s="222"/>
      <c r="N915" s="222"/>
      <c r="O915" s="468"/>
      <c r="P915" s="222"/>
      <c r="Q915" s="222"/>
      <c r="R915" s="222"/>
      <c r="S915" s="222"/>
      <c r="T915" s="222"/>
      <c r="U915" s="222"/>
      <c r="V915" s="222"/>
      <c r="W915" s="222"/>
      <c r="X915" s="222"/>
      <c r="Y915" s="222"/>
      <c r="Z915" s="222"/>
    </row>
    <row r="916" ht="12.75" customHeight="1">
      <c r="A916" s="222"/>
      <c r="B916" s="222"/>
      <c r="C916" s="222"/>
      <c r="D916" s="222"/>
      <c r="E916" s="222"/>
      <c r="F916" s="222"/>
      <c r="G916" s="222"/>
      <c r="H916" s="222"/>
      <c r="I916" s="222"/>
      <c r="J916" s="222"/>
      <c r="K916" s="222"/>
      <c r="L916" s="222"/>
      <c r="M916" s="222"/>
      <c r="N916" s="222"/>
      <c r="O916" s="468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  <c r="Z916" s="222"/>
    </row>
    <row r="917" ht="12.75" customHeight="1">
      <c r="A917" s="222"/>
      <c r="B917" s="222"/>
      <c r="C917" s="222"/>
      <c r="D917" s="222"/>
      <c r="E917" s="222"/>
      <c r="F917" s="222"/>
      <c r="G917" s="222"/>
      <c r="H917" s="222"/>
      <c r="I917" s="222"/>
      <c r="J917" s="222"/>
      <c r="K917" s="222"/>
      <c r="L917" s="222"/>
      <c r="M917" s="222"/>
      <c r="N917" s="222"/>
      <c r="O917" s="468"/>
      <c r="P917" s="222"/>
      <c r="Q917" s="222"/>
      <c r="R917" s="222"/>
      <c r="S917" s="222"/>
      <c r="T917" s="222"/>
      <c r="U917" s="222"/>
      <c r="V917" s="222"/>
      <c r="W917" s="222"/>
      <c r="X917" s="222"/>
      <c r="Y917" s="222"/>
      <c r="Z917" s="222"/>
    </row>
    <row r="918" ht="12.75" customHeight="1">
      <c r="A918" s="222"/>
      <c r="B918" s="222"/>
      <c r="C918" s="222"/>
      <c r="D918" s="222"/>
      <c r="E918" s="222"/>
      <c r="F918" s="222"/>
      <c r="G918" s="222"/>
      <c r="H918" s="222"/>
      <c r="I918" s="222"/>
      <c r="J918" s="222"/>
      <c r="K918" s="222"/>
      <c r="L918" s="222"/>
      <c r="M918" s="222"/>
      <c r="N918" s="222"/>
      <c r="O918" s="468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  <c r="Z918" s="222"/>
    </row>
    <row r="919" ht="12.75" customHeight="1">
      <c r="A919" s="222"/>
      <c r="B919" s="222"/>
      <c r="C919" s="222"/>
      <c r="D919" s="222"/>
      <c r="E919" s="222"/>
      <c r="F919" s="222"/>
      <c r="G919" s="222"/>
      <c r="H919" s="222"/>
      <c r="I919" s="222"/>
      <c r="J919" s="222"/>
      <c r="K919" s="222"/>
      <c r="L919" s="222"/>
      <c r="M919" s="222"/>
      <c r="N919" s="222"/>
      <c r="O919" s="468"/>
      <c r="P919" s="222"/>
      <c r="Q919" s="222"/>
      <c r="R919" s="222"/>
      <c r="S919" s="222"/>
      <c r="T919" s="222"/>
      <c r="U919" s="222"/>
      <c r="V919" s="222"/>
      <c r="W919" s="222"/>
      <c r="X919" s="222"/>
      <c r="Y919" s="222"/>
      <c r="Z919" s="222"/>
    </row>
    <row r="920" ht="12.75" customHeight="1">
      <c r="A920" s="222"/>
      <c r="B920" s="222"/>
      <c r="C920" s="222"/>
      <c r="D920" s="222"/>
      <c r="E920" s="222"/>
      <c r="F920" s="222"/>
      <c r="G920" s="222"/>
      <c r="H920" s="222"/>
      <c r="I920" s="222"/>
      <c r="J920" s="222"/>
      <c r="K920" s="222"/>
      <c r="L920" s="222"/>
      <c r="M920" s="222"/>
      <c r="N920" s="222"/>
      <c r="O920" s="468"/>
      <c r="P920" s="222"/>
      <c r="Q920" s="222"/>
      <c r="R920" s="222"/>
      <c r="S920" s="222"/>
      <c r="T920" s="222"/>
      <c r="U920" s="222"/>
      <c r="V920" s="222"/>
      <c r="W920" s="222"/>
      <c r="X920" s="222"/>
      <c r="Y920" s="222"/>
      <c r="Z920" s="222"/>
    </row>
    <row r="921" ht="12.75" customHeight="1">
      <c r="A921" s="222"/>
      <c r="B921" s="222"/>
      <c r="C921" s="222"/>
      <c r="D921" s="222"/>
      <c r="E921" s="222"/>
      <c r="F921" s="222"/>
      <c r="G921" s="222"/>
      <c r="H921" s="222"/>
      <c r="I921" s="222"/>
      <c r="J921" s="222"/>
      <c r="K921" s="222"/>
      <c r="L921" s="222"/>
      <c r="M921" s="222"/>
      <c r="N921" s="222"/>
      <c r="O921" s="468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  <c r="Z921" s="222"/>
    </row>
    <row r="922" ht="12.75" customHeight="1">
      <c r="A922" s="222"/>
      <c r="B922" s="222"/>
      <c r="C922" s="222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22"/>
      <c r="O922" s="468"/>
      <c r="P922" s="222"/>
      <c r="Q922" s="222"/>
      <c r="R922" s="222"/>
      <c r="S922" s="222"/>
      <c r="T922" s="222"/>
      <c r="U922" s="222"/>
      <c r="V922" s="222"/>
      <c r="W922" s="222"/>
      <c r="X922" s="222"/>
      <c r="Y922" s="222"/>
      <c r="Z922" s="222"/>
    </row>
    <row r="923" ht="12.75" customHeight="1">
      <c r="A923" s="222"/>
      <c r="B923" s="222"/>
      <c r="C923" s="222"/>
      <c r="D923" s="222"/>
      <c r="E923" s="222"/>
      <c r="F923" s="222"/>
      <c r="G923" s="222"/>
      <c r="H923" s="222"/>
      <c r="I923" s="222"/>
      <c r="J923" s="222"/>
      <c r="K923" s="222"/>
      <c r="L923" s="222"/>
      <c r="M923" s="222"/>
      <c r="N923" s="222"/>
      <c r="O923" s="468"/>
      <c r="P923" s="222"/>
      <c r="Q923" s="222"/>
      <c r="R923" s="222"/>
      <c r="S923" s="222"/>
      <c r="T923" s="222"/>
      <c r="U923" s="222"/>
      <c r="V923" s="222"/>
      <c r="W923" s="222"/>
      <c r="X923" s="222"/>
      <c r="Y923" s="222"/>
      <c r="Z923" s="222"/>
    </row>
    <row r="924" ht="12.75" customHeight="1">
      <c r="A924" s="222"/>
      <c r="B924" s="222"/>
      <c r="C924" s="222"/>
      <c r="D924" s="222"/>
      <c r="E924" s="222"/>
      <c r="F924" s="222"/>
      <c r="G924" s="222"/>
      <c r="H924" s="222"/>
      <c r="I924" s="222"/>
      <c r="J924" s="222"/>
      <c r="K924" s="222"/>
      <c r="L924" s="222"/>
      <c r="M924" s="222"/>
      <c r="N924" s="222"/>
      <c r="O924" s="468"/>
      <c r="P924" s="222"/>
      <c r="Q924" s="222"/>
      <c r="R924" s="222"/>
      <c r="S924" s="222"/>
      <c r="T924" s="222"/>
      <c r="U924" s="222"/>
      <c r="V924" s="222"/>
      <c r="W924" s="222"/>
      <c r="X924" s="222"/>
      <c r="Y924" s="222"/>
      <c r="Z924" s="222"/>
    </row>
    <row r="925" ht="12.75" customHeight="1">
      <c r="A925" s="222"/>
      <c r="B925" s="222"/>
      <c r="C925" s="222"/>
      <c r="D925" s="222"/>
      <c r="E925" s="222"/>
      <c r="F925" s="222"/>
      <c r="G925" s="222"/>
      <c r="H925" s="222"/>
      <c r="I925" s="222"/>
      <c r="J925" s="222"/>
      <c r="K925" s="222"/>
      <c r="L925" s="222"/>
      <c r="M925" s="222"/>
      <c r="N925" s="222"/>
      <c r="O925" s="468"/>
      <c r="P925" s="222"/>
      <c r="Q925" s="222"/>
      <c r="R925" s="222"/>
      <c r="S925" s="222"/>
      <c r="T925" s="222"/>
      <c r="U925" s="222"/>
      <c r="V925" s="222"/>
      <c r="W925" s="222"/>
      <c r="X925" s="222"/>
      <c r="Y925" s="222"/>
      <c r="Z925" s="222"/>
    </row>
    <row r="926" ht="12.75" customHeight="1">
      <c r="A926" s="222"/>
      <c r="B926" s="222"/>
      <c r="C926" s="222"/>
      <c r="D926" s="222"/>
      <c r="E926" s="222"/>
      <c r="F926" s="222"/>
      <c r="G926" s="222"/>
      <c r="H926" s="222"/>
      <c r="I926" s="222"/>
      <c r="J926" s="222"/>
      <c r="K926" s="222"/>
      <c r="L926" s="222"/>
      <c r="M926" s="222"/>
      <c r="N926" s="222"/>
      <c r="O926" s="468"/>
      <c r="P926" s="222"/>
      <c r="Q926" s="222"/>
      <c r="R926" s="222"/>
      <c r="S926" s="222"/>
      <c r="T926" s="222"/>
      <c r="U926" s="222"/>
      <c r="V926" s="222"/>
      <c r="W926" s="222"/>
      <c r="X926" s="222"/>
      <c r="Y926" s="222"/>
      <c r="Z926" s="222"/>
    </row>
    <row r="927" ht="12.75" customHeight="1">
      <c r="A927" s="222"/>
      <c r="B927" s="222"/>
      <c r="C927" s="222"/>
      <c r="D927" s="222"/>
      <c r="E927" s="222"/>
      <c r="F927" s="222"/>
      <c r="G927" s="222"/>
      <c r="H927" s="222"/>
      <c r="I927" s="222"/>
      <c r="J927" s="222"/>
      <c r="K927" s="222"/>
      <c r="L927" s="222"/>
      <c r="M927" s="222"/>
      <c r="N927" s="222"/>
      <c r="O927" s="468"/>
      <c r="P927" s="222"/>
      <c r="Q927" s="222"/>
      <c r="R927" s="222"/>
      <c r="S927" s="222"/>
      <c r="T927" s="222"/>
      <c r="U927" s="222"/>
      <c r="V927" s="222"/>
      <c r="W927" s="222"/>
      <c r="X927" s="222"/>
      <c r="Y927" s="222"/>
      <c r="Z927" s="222"/>
    </row>
    <row r="928" ht="12.75" customHeight="1">
      <c r="A928" s="222"/>
      <c r="B928" s="222"/>
      <c r="C928" s="222"/>
      <c r="D928" s="222"/>
      <c r="E928" s="222"/>
      <c r="F928" s="222"/>
      <c r="G928" s="222"/>
      <c r="H928" s="222"/>
      <c r="I928" s="222"/>
      <c r="J928" s="222"/>
      <c r="K928" s="222"/>
      <c r="L928" s="222"/>
      <c r="M928" s="222"/>
      <c r="N928" s="222"/>
      <c r="O928" s="468"/>
      <c r="P928" s="222"/>
      <c r="Q928" s="222"/>
      <c r="R928" s="222"/>
      <c r="S928" s="222"/>
      <c r="T928" s="222"/>
      <c r="U928" s="222"/>
      <c r="V928" s="222"/>
      <c r="W928" s="222"/>
      <c r="X928" s="222"/>
      <c r="Y928" s="222"/>
      <c r="Z928" s="222"/>
    </row>
    <row r="929" ht="12.75" customHeight="1">
      <c r="A929" s="222"/>
      <c r="B929" s="222"/>
      <c r="C929" s="222"/>
      <c r="D929" s="222"/>
      <c r="E929" s="222"/>
      <c r="F929" s="222"/>
      <c r="G929" s="222"/>
      <c r="H929" s="222"/>
      <c r="I929" s="222"/>
      <c r="J929" s="222"/>
      <c r="K929" s="222"/>
      <c r="L929" s="222"/>
      <c r="M929" s="222"/>
      <c r="N929" s="222"/>
      <c r="O929" s="468"/>
      <c r="P929" s="222"/>
      <c r="Q929" s="222"/>
      <c r="R929" s="222"/>
      <c r="S929" s="222"/>
      <c r="T929" s="222"/>
      <c r="U929" s="222"/>
      <c r="V929" s="222"/>
      <c r="W929" s="222"/>
      <c r="X929" s="222"/>
      <c r="Y929" s="222"/>
      <c r="Z929" s="222"/>
    </row>
    <row r="930" ht="12.75" customHeight="1">
      <c r="A930" s="222"/>
      <c r="B930" s="222"/>
      <c r="C930" s="222"/>
      <c r="D930" s="222"/>
      <c r="E930" s="222"/>
      <c r="F930" s="222"/>
      <c r="G930" s="222"/>
      <c r="H930" s="222"/>
      <c r="I930" s="222"/>
      <c r="J930" s="222"/>
      <c r="K930" s="222"/>
      <c r="L930" s="222"/>
      <c r="M930" s="222"/>
      <c r="N930" s="222"/>
      <c r="O930" s="468"/>
      <c r="P930" s="222"/>
      <c r="Q930" s="222"/>
      <c r="R930" s="222"/>
      <c r="S930" s="222"/>
      <c r="T930" s="222"/>
      <c r="U930" s="222"/>
      <c r="V930" s="222"/>
      <c r="W930" s="222"/>
      <c r="X930" s="222"/>
      <c r="Y930" s="222"/>
      <c r="Z930" s="222"/>
    </row>
    <row r="931" ht="12.75" customHeight="1">
      <c r="A931" s="222"/>
      <c r="B931" s="222"/>
      <c r="C931" s="222"/>
      <c r="D931" s="222"/>
      <c r="E931" s="222"/>
      <c r="F931" s="222"/>
      <c r="G931" s="222"/>
      <c r="H931" s="222"/>
      <c r="I931" s="222"/>
      <c r="J931" s="222"/>
      <c r="K931" s="222"/>
      <c r="L931" s="222"/>
      <c r="M931" s="222"/>
      <c r="N931" s="222"/>
      <c r="O931" s="468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  <c r="Z931" s="222"/>
    </row>
    <row r="932" ht="12.75" customHeight="1">
      <c r="A932" s="222"/>
      <c r="B932" s="222"/>
      <c r="C932" s="222"/>
      <c r="D932" s="222"/>
      <c r="E932" s="222"/>
      <c r="F932" s="222"/>
      <c r="G932" s="222"/>
      <c r="H932" s="222"/>
      <c r="I932" s="222"/>
      <c r="J932" s="222"/>
      <c r="K932" s="222"/>
      <c r="L932" s="222"/>
      <c r="M932" s="222"/>
      <c r="N932" s="222"/>
      <c r="O932" s="468"/>
      <c r="P932" s="222"/>
      <c r="Q932" s="222"/>
      <c r="R932" s="222"/>
      <c r="S932" s="222"/>
      <c r="T932" s="222"/>
      <c r="U932" s="222"/>
      <c r="V932" s="222"/>
      <c r="W932" s="222"/>
      <c r="X932" s="222"/>
      <c r="Y932" s="222"/>
      <c r="Z932" s="222"/>
    </row>
    <row r="933" ht="12.75" customHeight="1">
      <c r="A933" s="222"/>
      <c r="B933" s="222"/>
      <c r="C933" s="222"/>
      <c r="D933" s="222"/>
      <c r="E933" s="222"/>
      <c r="F933" s="222"/>
      <c r="G933" s="222"/>
      <c r="H933" s="222"/>
      <c r="I933" s="222"/>
      <c r="J933" s="222"/>
      <c r="K933" s="222"/>
      <c r="L933" s="222"/>
      <c r="M933" s="222"/>
      <c r="N933" s="222"/>
      <c r="O933" s="468"/>
      <c r="P933" s="222"/>
      <c r="Q933" s="222"/>
      <c r="R933" s="222"/>
      <c r="S933" s="222"/>
      <c r="T933" s="222"/>
      <c r="U933" s="222"/>
      <c r="V933" s="222"/>
      <c r="W933" s="222"/>
      <c r="X933" s="222"/>
      <c r="Y933" s="222"/>
      <c r="Z933" s="222"/>
    </row>
    <row r="934" ht="12.75" customHeight="1">
      <c r="A934" s="222"/>
      <c r="B934" s="222"/>
      <c r="C934" s="222"/>
      <c r="D934" s="222"/>
      <c r="E934" s="222"/>
      <c r="F934" s="222"/>
      <c r="G934" s="222"/>
      <c r="H934" s="222"/>
      <c r="I934" s="222"/>
      <c r="J934" s="222"/>
      <c r="K934" s="222"/>
      <c r="L934" s="222"/>
      <c r="M934" s="222"/>
      <c r="N934" s="222"/>
      <c r="O934" s="468"/>
      <c r="P934" s="222"/>
      <c r="Q934" s="222"/>
      <c r="R934" s="222"/>
      <c r="S934" s="222"/>
      <c r="T934" s="222"/>
      <c r="U934" s="222"/>
      <c r="V934" s="222"/>
      <c r="W934" s="222"/>
      <c r="X934" s="222"/>
      <c r="Y934" s="222"/>
      <c r="Z934" s="222"/>
    </row>
    <row r="935" ht="12.75" customHeight="1">
      <c r="A935" s="222"/>
      <c r="B935" s="222"/>
      <c r="C935" s="222"/>
      <c r="D935" s="222"/>
      <c r="E935" s="222"/>
      <c r="F935" s="222"/>
      <c r="G935" s="222"/>
      <c r="H935" s="222"/>
      <c r="I935" s="222"/>
      <c r="J935" s="222"/>
      <c r="K935" s="222"/>
      <c r="L935" s="222"/>
      <c r="M935" s="222"/>
      <c r="N935" s="222"/>
      <c r="O935" s="468"/>
      <c r="P935" s="222"/>
      <c r="Q935" s="222"/>
      <c r="R935" s="222"/>
      <c r="S935" s="222"/>
      <c r="T935" s="222"/>
      <c r="U935" s="222"/>
      <c r="V935" s="222"/>
      <c r="W935" s="222"/>
      <c r="X935" s="222"/>
      <c r="Y935" s="222"/>
      <c r="Z935" s="222"/>
    </row>
    <row r="936" ht="12.75" customHeight="1">
      <c r="A936" s="222"/>
      <c r="B936" s="222"/>
      <c r="C936" s="222"/>
      <c r="D936" s="222"/>
      <c r="E936" s="222"/>
      <c r="F936" s="222"/>
      <c r="G936" s="222"/>
      <c r="H936" s="222"/>
      <c r="I936" s="222"/>
      <c r="J936" s="222"/>
      <c r="K936" s="222"/>
      <c r="L936" s="222"/>
      <c r="M936" s="222"/>
      <c r="N936" s="222"/>
      <c r="O936" s="468"/>
      <c r="P936" s="222"/>
      <c r="Q936" s="222"/>
      <c r="R936" s="222"/>
      <c r="S936" s="222"/>
      <c r="T936" s="222"/>
      <c r="U936" s="222"/>
      <c r="V936" s="222"/>
      <c r="W936" s="222"/>
      <c r="X936" s="222"/>
      <c r="Y936" s="222"/>
      <c r="Z936" s="222"/>
    </row>
    <row r="937" ht="12.75" customHeight="1">
      <c r="A937" s="222"/>
      <c r="B937" s="222"/>
      <c r="C937" s="222"/>
      <c r="D937" s="222"/>
      <c r="E937" s="222"/>
      <c r="F937" s="222"/>
      <c r="G937" s="222"/>
      <c r="H937" s="222"/>
      <c r="I937" s="222"/>
      <c r="J937" s="222"/>
      <c r="K937" s="222"/>
      <c r="L937" s="222"/>
      <c r="M937" s="222"/>
      <c r="N937" s="222"/>
      <c r="O937" s="468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  <c r="Z937" s="222"/>
    </row>
    <row r="938" ht="12.75" customHeight="1">
      <c r="A938" s="222"/>
      <c r="B938" s="222"/>
      <c r="C938" s="222"/>
      <c r="D938" s="222"/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O938" s="468"/>
      <c r="P938" s="222"/>
      <c r="Q938" s="222"/>
      <c r="R938" s="222"/>
      <c r="S938" s="222"/>
      <c r="T938" s="222"/>
      <c r="U938" s="222"/>
      <c r="V938" s="222"/>
      <c r="W938" s="222"/>
      <c r="X938" s="222"/>
      <c r="Y938" s="222"/>
      <c r="Z938" s="222"/>
    </row>
    <row r="939" ht="12.75" customHeight="1">
      <c r="A939" s="222"/>
      <c r="B939" s="222"/>
      <c r="C939" s="222"/>
      <c r="D939" s="222"/>
      <c r="E939" s="222"/>
      <c r="F939" s="222"/>
      <c r="G939" s="222"/>
      <c r="H939" s="222"/>
      <c r="I939" s="222"/>
      <c r="J939" s="222"/>
      <c r="K939" s="222"/>
      <c r="L939" s="222"/>
      <c r="M939" s="222"/>
      <c r="N939" s="222"/>
      <c r="O939" s="468"/>
      <c r="P939" s="222"/>
      <c r="Q939" s="222"/>
      <c r="R939" s="222"/>
      <c r="S939" s="222"/>
      <c r="T939" s="222"/>
      <c r="U939" s="222"/>
      <c r="V939" s="222"/>
      <c r="W939" s="222"/>
      <c r="X939" s="222"/>
      <c r="Y939" s="222"/>
      <c r="Z939" s="222"/>
    </row>
    <row r="940" ht="12.75" customHeight="1">
      <c r="A940" s="222"/>
      <c r="B940" s="222"/>
      <c r="C940" s="222"/>
      <c r="D940" s="222"/>
      <c r="E940" s="222"/>
      <c r="F940" s="222"/>
      <c r="G940" s="222"/>
      <c r="H940" s="222"/>
      <c r="I940" s="222"/>
      <c r="J940" s="222"/>
      <c r="K940" s="222"/>
      <c r="L940" s="222"/>
      <c r="M940" s="222"/>
      <c r="N940" s="222"/>
      <c r="O940" s="468"/>
      <c r="P940" s="222"/>
      <c r="Q940" s="222"/>
      <c r="R940" s="222"/>
      <c r="S940" s="222"/>
      <c r="T940" s="222"/>
      <c r="U940" s="222"/>
      <c r="V940" s="222"/>
      <c r="W940" s="222"/>
      <c r="X940" s="222"/>
      <c r="Y940" s="222"/>
      <c r="Z940" s="222"/>
    </row>
    <row r="941" ht="12.75" customHeight="1">
      <c r="A941" s="222"/>
      <c r="B941" s="222"/>
      <c r="C941" s="222"/>
      <c r="D941" s="222"/>
      <c r="E941" s="222"/>
      <c r="F941" s="222"/>
      <c r="G941" s="222"/>
      <c r="H941" s="222"/>
      <c r="I941" s="222"/>
      <c r="J941" s="222"/>
      <c r="K941" s="222"/>
      <c r="L941" s="222"/>
      <c r="M941" s="222"/>
      <c r="N941" s="222"/>
      <c r="O941" s="468"/>
      <c r="P941" s="222"/>
      <c r="Q941" s="222"/>
      <c r="R941" s="222"/>
      <c r="S941" s="222"/>
      <c r="T941" s="222"/>
      <c r="U941" s="222"/>
      <c r="V941" s="222"/>
      <c r="W941" s="222"/>
      <c r="X941" s="222"/>
      <c r="Y941" s="222"/>
      <c r="Z941" s="222"/>
    </row>
    <row r="942" ht="12.75" customHeight="1">
      <c r="A942" s="222"/>
      <c r="B942" s="222"/>
      <c r="C942" s="222"/>
      <c r="D942" s="222"/>
      <c r="E942" s="222"/>
      <c r="F942" s="222"/>
      <c r="G942" s="222"/>
      <c r="H942" s="222"/>
      <c r="I942" s="222"/>
      <c r="J942" s="222"/>
      <c r="K942" s="222"/>
      <c r="L942" s="222"/>
      <c r="M942" s="222"/>
      <c r="N942" s="222"/>
      <c r="O942" s="468"/>
      <c r="P942" s="222"/>
      <c r="Q942" s="222"/>
      <c r="R942" s="222"/>
      <c r="S942" s="222"/>
      <c r="T942" s="222"/>
      <c r="U942" s="222"/>
      <c r="V942" s="222"/>
      <c r="W942" s="222"/>
      <c r="X942" s="222"/>
      <c r="Y942" s="222"/>
      <c r="Z942" s="222"/>
    </row>
    <row r="943" ht="12.75" customHeight="1">
      <c r="A943" s="222"/>
      <c r="B943" s="222"/>
      <c r="C943" s="222"/>
      <c r="D943" s="222"/>
      <c r="E943" s="222"/>
      <c r="F943" s="222"/>
      <c r="G943" s="222"/>
      <c r="H943" s="222"/>
      <c r="I943" s="222"/>
      <c r="J943" s="222"/>
      <c r="K943" s="222"/>
      <c r="L943" s="222"/>
      <c r="M943" s="222"/>
      <c r="N943" s="222"/>
      <c r="O943" s="468"/>
      <c r="P943" s="222"/>
      <c r="Q943" s="222"/>
      <c r="R943" s="222"/>
      <c r="S943" s="222"/>
      <c r="T943" s="222"/>
      <c r="U943" s="222"/>
      <c r="V943" s="222"/>
      <c r="W943" s="222"/>
      <c r="X943" s="222"/>
      <c r="Y943" s="222"/>
      <c r="Z943" s="222"/>
    </row>
    <row r="944" ht="12.75" customHeight="1">
      <c r="A944" s="222"/>
      <c r="B944" s="222"/>
      <c r="C944" s="222"/>
      <c r="D944" s="222"/>
      <c r="E944" s="222"/>
      <c r="F944" s="222"/>
      <c r="G944" s="222"/>
      <c r="H944" s="222"/>
      <c r="I944" s="222"/>
      <c r="J944" s="222"/>
      <c r="K944" s="222"/>
      <c r="L944" s="222"/>
      <c r="M944" s="222"/>
      <c r="N944" s="222"/>
      <c r="O944" s="468"/>
      <c r="P944" s="222"/>
      <c r="Q944" s="222"/>
      <c r="R944" s="222"/>
      <c r="S944" s="222"/>
      <c r="T944" s="222"/>
      <c r="U944" s="222"/>
      <c r="V944" s="222"/>
      <c r="W944" s="222"/>
      <c r="X944" s="222"/>
      <c r="Y944" s="222"/>
      <c r="Z944" s="222"/>
    </row>
    <row r="945" ht="12.75" customHeight="1">
      <c r="A945" s="222"/>
      <c r="B945" s="222"/>
      <c r="C945" s="222"/>
      <c r="D945" s="222"/>
      <c r="E945" s="222"/>
      <c r="F945" s="222"/>
      <c r="G945" s="222"/>
      <c r="H945" s="222"/>
      <c r="I945" s="222"/>
      <c r="J945" s="222"/>
      <c r="K945" s="222"/>
      <c r="L945" s="222"/>
      <c r="M945" s="222"/>
      <c r="N945" s="222"/>
      <c r="O945" s="468"/>
      <c r="P945" s="222"/>
      <c r="Q945" s="222"/>
      <c r="R945" s="222"/>
      <c r="S945" s="222"/>
      <c r="T945" s="222"/>
      <c r="U945" s="222"/>
      <c r="V945" s="222"/>
      <c r="W945" s="222"/>
      <c r="X945" s="222"/>
      <c r="Y945" s="222"/>
      <c r="Z945" s="222"/>
    </row>
    <row r="946" ht="12.75" customHeight="1">
      <c r="A946" s="222"/>
      <c r="B946" s="222"/>
      <c r="C946" s="222"/>
      <c r="D946" s="222"/>
      <c r="E946" s="222"/>
      <c r="F946" s="222"/>
      <c r="G946" s="222"/>
      <c r="H946" s="222"/>
      <c r="I946" s="222"/>
      <c r="J946" s="222"/>
      <c r="K946" s="222"/>
      <c r="L946" s="222"/>
      <c r="M946" s="222"/>
      <c r="N946" s="222"/>
      <c r="O946" s="468"/>
      <c r="P946" s="222"/>
      <c r="Q946" s="222"/>
      <c r="R946" s="222"/>
      <c r="S946" s="222"/>
      <c r="T946" s="222"/>
      <c r="U946" s="222"/>
      <c r="V946" s="222"/>
      <c r="W946" s="222"/>
      <c r="X946" s="222"/>
      <c r="Y946" s="222"/>
      <c r="Z946" s="222"/>
    </row>
    <row r="947" ht="12.75" customHeight="1">
      <c r="A947" s="222"/>
      <c r="B947" s="222"/>
      <c r="C947" s="222"/>
      <c r="D947" s="222"/>
      <c r="E947" s="222"/>
      <c r="F947" s="222"/>
      <c r="G947" s="222"/>
      <c r="H947" s="222"/>
      <c r="I947" s="222"/>
      <c r="J947" s="222"/>
      <c r="K947" s="222"/>
      <c r="L947" s="222"/>
      <c r="M947" s="222"/>
      <c r="N947" s="222"/>
      <c r="O947" s="468"/>
      <c r="P947" s="222"/>
      <c r="Q947" s="222"/>
      <c r="R947" s="222"/>
      <c r="S947" s="222"/>
      <c r="T947" s="222"/>
      <c r="U947" s="222"/>
      <c r="V947" s="222"/>
      <c r="W947" s="222"/>
      <c r="X947" s="222"/>
      <c r="Y947" s="222"/>
      <c r="Z947" s="222"/>
    </row>
    <row r="948" ht="12.75" customHeight="1">
      <c r="A948" s="222"/>
      <c r="B948" s="222"/>
      <c r="C948" s="222"/>
      <c r="D948" s="222"/>
      <c r="E948" s="222"/>
      <c r="F948" s="222"/>
      <c r="G948" s="222"/>
      <c r="H948" s="222"/>
      <c r="I948" s="222"/>
      <c r="J948" s="222"/>
      <c r="K948" s="222"/>
      <c r="L948" s="222"/>
      <c r="M948" s="222"/>
      <c r="N948" s="222"/>
      <c r="O948" s="468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  <c r="Z948" s="222"/>
    </row>
    <row r="949" ht="12.75" customHeight="1">
      <c r="A949" s="222"/>
      <c r="B949" s="222"/>
      <c r="C949" s="222"/>
      <c r="D949" s="222"/>
      <c r="E949" s="222"/>
      <c r="F949" s="222"/>
      <c r="G949" s="222"/>
      <c r="H949" s="222"/>
      <c r="I949" s="222"/>
      <c r="J949" s="222"/>
      <c r="K949" s="222"/>
      <c r="L949" s="222"/>
      <c r="M949" s="222"/>
      <c r="N949" s="222"/>
      <c r="O949" s="468"/>
      <c r="P949" s="222"/>
      <c r="Q949" s="222"/>
      <c r="R949" s="222"/>
      <c r="S949" s="222"/>
      <c r="T949" s="222"/>
      <c r="U949" s="222"/>
      <c r="V949" s="222"/>
      <c r="W949" s="222"/>
      <c r="X949" s="222"/>
      <c r="Y949" s="222"/>
      <c r="Z949" s="222"/>
    </row>
    <row r="950" ht="12.75" customHeight="1">
      <c r="A950" s="222"/>
      <c r="B950" s="222"/>
      <c r="C950" s="222"/>
      <c r="D950" s="222"/>
      <c r="E950" s="222"/>
      <c r="F950" s="222"/>
      <c r="G950" s="222"/>
      <c r="H950" s="222"/>
      <c r="I950" s="222"/>
      <c r="J950" s="222"/>
      <c r="K950" s="222"/>
      <c r="L950" s="222"/>
      <c r="M950" s="222"/>
      <c r="N950" s="222"/>
      <c r="O950" s="468"/>
      <c r="P950" s="222"/>
      <c r="Q950" s="222"/>
      <c r="R950" s="222"/>
      <c r="S950" s="222"/>
      <c r="T950" s="222"/>
      <c r="U950" s="222"/>
      <c r="V950" s="222"/>
      <c r="W950" s="222"/>
      <c r="X950" s="222"/>
      <c r="Y950" s="222"/>
      <c r="Z950" s="222"/>
    </row>
    <row r="951" ht="12.75" customHeight="1">
      <c r="A951" s="222"/>
      <c r="B951" s="222"/>
      <c r="C951" s="222"/>
      <c r="D951" s="222"/>
      <c r="E951" s="222"/>
      <c r="F951" s="222"/>
      <c r="G951" s="222"/>
      <c r="H951" s="222"/>
      <c r="I951" s="222"/>
      <c r="J951" s="222"/>
      <c r="K951" s="222"/>
      <c r="L951" s="222"/>
      <c r="M951" s="222"/>
      <c r="N951" s="222"/>
      <c r="O951" s="468"/>
      <c r="P951" s="222"/>
      <c r="Q951" s="222"/>
      <c r="R951" s="222"/>
      <c r="S951" s="222"/>
      <c r="T951" s="222"/>
      <c r="U951" s="222"/>
      <c r="V951" s="222"/>
      <c r="W951" s="222"/>
      <c r="X951" s="222"/>
      <c r="Y951" s="222"/>
      <c r="Z951" s="222"/>
    </row>
    <row r="952" ht="12.75" customHeight="1">
      <c r="A952" s="222"/>
      <c r="B952" s="222"/>
      <c r="C952" s="222"/>
      <c r="D952" s="222"/>
      <c r="E952" s="222"/>
      <c r="F952" s="222"/>
      <c r="G952" s="222"/>
      <c r="H952" s="222"/>
      <c r="I952" s="222"/>
      <c r="J952" s="222"/>
      <c r="K952" s="222"/>
      <c r="L952" s="222"/>
      <c r="M952" s="222"/>
      <c r="N952" s="222"/>
      <c r="O952" s="468"/>
      <c r="P952" s="222"/>
      <c r="Q952" s="222"/>
      <c r="R952" s="222"/>
      <c r="S952" s="222"/>
      <c r="T952" s="222"/>
      <c r="U952" s="222"/>
      <c r="V952" s="222"/>
      <c r="W952" s="222"/>
      <c r="X952" s="222"/>
      <c r="Y952" s="222"/>
      <c r="Z952" s="222"/>
    </row>
    <row r="953" ht="12.75" customHeight="1">
      <c r="A953" s="222"/>
      <c r="B953" s="222"/>
      <c r="C953" s="222"/>
      <c r="D953" s="222"/>
      <c r="E953" s="222"/>
      <c r="F953" s="222"/>
      <c r="G953" s="222"/>
      <c r="H953" s="222"/>
      <c r="I953" s="222"/>
      <c r="J953" s="222"/>
      <c r="K953" s="222"/>
      <c r="L953" s="222"/>
      <c r="M953" s="222"/>
      <c r="N953" s="222"/>
      <c r="O953" s="468"/>
      <c r="P953" s="222"/>
      <c r="Q953" s="222"/>
      <c r="R953" s="222"/>
      <c r="S953" s="222"/>
      <c r="T953" s="222"/>
      <c r="U953" s="222"/>
      <c r="V953" s="222"/>
      <c r="W953" s="222"/>
      <c r="X953" s="222"/>
      <c r="Y953" s="222"/>
      <c r="Z953" s="222"/>
    </row>
    <row r="954" ht="12.75" customHeight="1">
      <c r="A954" s="222"/>
      <c r="B954" s="222"/>
      <c r="C954" s="222"/>
      <c r="D954" s="222"/>
      <c r="E954" s="222"/>
      <c r="F954" s="222"/>
      <c r="G954" s="222"/>
      <c r="H954" s="222"/>
      <c r="I954" s="222"/>
      <c r="J954" s="222"/>
      <c r="K954" s="222"/>
      <c r="L954" s="222"/>
      <c r="M954" s="222"/>
      <c r="N954" s="222"/>
      <c r="O954" s="468"/>
      <c r="P954" s="222"/>
      <c r="Q954" s="222"/>
      <c r="R954" s="222"/>
      <c r="S954" s="222"/>
      <c r="T954" s="222"/>
      <c r="U954" s="222"/>
      <c r="V954" s="222"/>
      <c r="W954" s="222"/>
      <c r="X954" s="222"/>
      <c r="Y954" s="222"/>
      <c r="Z954" s="222"/>
    </row>
    <row r="955" ht="12.75" customHeight="1">
      <c r="A955" s="222"/>
      <c r="B955" s="222"/>
      <c r="C955" s="222"/>
      <c r="D955" s="222"/>
      <c r="E955" s="222"/>
      <c r="F955" s="222"/>
      <c r="G955" s="222"/>
      <c r="H955" s="222"/>
      <c r="I955" s="222"/>
      <c r="J955" s="222"/>
      <c r="K955" s="222"/>
      <c r="L955" s="222"/>
      <c r="M955" s="222"/>
      <c r="N955" s="222"/>
      <c r="O955" s="468"/>
      <c r="P955" s="222"/>
      <c r="Q955" s="222"/>
      <c r="R955" s="222"/>
      <c r="S955" s="222"/>
      <c r="T955" s="222"/>
      <c r="U955" s="222"/>
      <c r="V955" s="222"/>
      <c r="W955" s="222"/>
      <c r="X955" s="222"/>
      <c r="Y955" s="222"/>
      <c r="Z955" s="222"/>
    </row>
    <row r="956" ht="12.75" customHeight="1">
      <c r="A956" s="222"/>
      <c r="B956" s="222"/>
      <c r="C956" s="222"/>
      <c r="D956" s="222"/>
      <c r="E956" s="222"/>
      <c r="F956" s="222"/>
      <c r="G956" s="222"/>
      <c r="H956" s="222"/>
      <c r="I956" s="222"/>
      <c r="J956" s="222"/>
      <c r="K956" s="222"/>
      <c r="L956" s="222"/>
      <c r="M956" s="222"/>
      <c r="N956" s="222"/>
      <c r="O956" s="468"/>
      <c r="P956" s="222"/>
      <c r="Q956" s="222"/>
      <c r="R956" s="222"/>
      <c r="S956" s="222"/>
      <c r="T956" s="222"/>
      <c r="U956" s="222"/>
      <c r="V956" s="222"/>
      <c r="W956" s="222"/>
      <c r="X956" s="222"/>
      <c r="Y956" s="222"/>
      <c r="Z956" s="222"/>
    </row>
    <row r="957" ht="12.75" customHeight="1">
      <c r="A957" s="222"/>
      <c r="B957" s="222"/>
      <c r="C957" s="222"/>
      <c r="D957" s="222"/>
      <c r="E957" s="222"/>
      <c r="F957" s="222"/>
      <c r="G957" s="222"/>
      <c r="H957" s="222"/>
      <c r="I957" s="222"/>
      <c r="J957" s="222"/>
      <c r="K957" s="222"/>
      <c r="L957" s="222"/>
      <c r="M957" s="222"/>
      <c r="N957" s="222"/>
      <c r="O957" s="468"/>
      <c r="P957" s="222"/>
      <c r="Q957" s="222"/>
      <c r="R957" s="222"/>
      <c r="S957" s="222"/>
      <c r="T957" s="222"/>
      <c r="U957" s="222"/>
      <c r="V957" s="222"/>
      <c r="W957" s="222"/>
      <c r="X957" s="222"/>
      <c r="Y957" s="222"/>
      <c r="Z957" s="222"/>
    </row>
    <row r="958" ht="12.75" customHeight="1">
      <c r="A958" s="222"/>
      <c r="B958" s="222"/>
      <c r="C958" s="222"/>
      <c r="D958" s="222"/>
      <c r="E958" s="222"/>
      <c r="F958" s="222"/>
      <c r="G958" s="222"/>
      <c r="H958" s="222"/>
      <c r="I958" s="222"/>
      <c r="J958" s="222"/>
      <c r="K958" s="222"/>
      <c r="L958" s="222"/>
      <c r="M958" s="222"/>
      <c r="N958" s="222"/>
      <c r="O958" s="468"/>
      <c r="P958" s="222"/>
      <c r="Q958" s="222"/>
      <c r="R958" s="222"/>
      <c r="S958" s="222"/>
      <c r="T958" s="222"/>
      <c r="U958" s="222"/>
      <c r="V958" s="222"/>
      <c r="W958" s="222"/>
      <c r="X958" s="222"/>
      <c r="Y958" s="222"/>
      <c r="Z958" s="222"/>
    </row>
    <row r="959" ht="12.75" customHeight="1">
      <c r="A959" s="222"/>
      <c r="B959" s="222"/>
      <c r="C959" s="222"/>
      <c r="D959" s="222"/>
      <c r="E959" s="222"/>
      <c r="F959" s="222"/>
      <c r="G959" s="222"/>
      <c r="H959" s="222"/>
      <c r="I959" s="222"/>
      <c r="J959" s="222"/>
      <c r="K959" s="222"/>
      <c r="L959" s="222"/>
      <c r="M959" s="222"/>
      <c r="N959" s="222"/>
      <c r="O959" s="468"/>
      <c r="P959" s="222"/>
      <c r="Q959" s="222"/>
      <c r="R959" s="222"/>
      <c r="S959" s="222"/>
      <c r="T959" s="222"/>
      <c r="U959" s="222"/>
      <c r="V959" s="222"/>
      <c r="W959" s="222"/>
      <c r="X959" s="222"/>
      <c r="Y959" s="222"/>
      <c r="Z959" s="222"/>
    </row>
    <row r="960" ht="12.75" customHeight="1">
      <c r="A960" s="222"/>
      <c r="B960" s="222"/>
      <c r="C960" s="222"/>
      <c r="D960" s="222"/>
      <c r="E960" s="222"/>
      <c r="F960" s="222"/>
      <c r="G960" s="222"/>
      <c r="H960" s="222"/>
      <c r="I960" s="222"/>
      <c r="J960" s="222"/>
      <c r="K960" s="222"/>
      <c r="L960" s="222"/>
      <c r="M960" s="222"/>
      <c r="N960" s="222"/>
      <c r="O960" s="468"/>
      <c r="P960" s="222"/>
      <c r="Q960" s="222"/>
      <c r="R960" s="222"/>
      <c r="S960" s="222"/>
      <c r="T960" s="222"/>
      <c r="U960" s="222"/>
      <c r="V960" s="222"/>
      <c r="W960" s="222"/>
      <c r="X960" s="222"/>
      <c r="Y960" s="222"/>
      <c r="Z960" s="222"/>
    </row>
    <row r="961" ht="12.75" customHeight="1">
      <c r="A961" s="222"/>
      <c r="B961" s="222"/>
      <c r="C961" s="222"/>
      <c r="D961" s="222"/>
      <c r="E961" s="222"/>
      <c r="F961" s="222"/>
      <c r="G961" s="222"/>
      <c r="H961" s="222"/>
      <c r="I961" s="222"/>
      <c r="J961" s="222"/>
      <c r="K961" s="222"/>
      <c r="L961" s="222"/>
      <c r="M961" s="222"/>
      <c r="N961" s="222"/>
      <c r="O961" s="468"/>
      <c r="P961" s="222"/>
      <c r="Q961" s="222"/>
      <c r="R961" s="222"/>
      <c r="S961" s="222"/>
      <c r="T961" s="222"/>
      <c r="U961" s="222"/>
      <c r="V961" s="222"/>
      <c r="W961" s="222"/>
      <c r="X961" s="222"/>
      <c r="Y961" s="222"/>
      <c r="Z961" s="222"/>
    </row>
    <row r="962" ht="12.75" customHeight="1">
      <c r="A962" s="222"/>
      <c r="B962" s="222"/>
      <c r="C962" s="222"/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22"/>
      <c r="O962" s="468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  <c r="Z962" s="222"/>
    </row>
    <row r="963" ht="12.75" customHeight="1">
      <c r="A963" s="222"/>
      <c r="B963" s="222"/>
      <c r="C963" s="222"/>
      <c r="D963" s="222"/>
      <c r="E963" s="222"/>
      <c r="F963" s="222"/>
      <c r="G963" s="222"/>
      <c r="H963" s="222"/>
      <c r="I963" s="222"/>
      <c r="J963" s="222"/>
      <c r="K963" s="222"/>
      <c r="L963" s="222"/>
      <c r="M963" s="222"/>
      <c r="N963" s="222"/>
      <c r="O963" s="468"/>
      <c r="P963" s="222"/>
      <c r="Q963" s="222"/>
      <c r="R963" s="222"/>
      <c r="S963" s="222"/>
      <c r="T963" s="222"/>
      <c r="U963" s="222"/>
      <c r="V963" s="222"/>
      <c r="W963" s="222"/>
      <c r="X963" s="222"/>
      <c r="Y963" s="222"/>
      <c r="Z963" s="222"/>
    </row>
    <row r="964" ht="12.75" customHeight="1">
      <c r="A964" s="222"/>
      <c r="B964" s="222"/>
      <c r="C964" s="222"/>
      <c r="D964" s="222"/>
      <c r="E964" s="222"/>
      <c r="F964" s="222"/>
      <c r="G964" s="222"/>
      <c r="H964" s="222"/>
      <c r="I964" s="222"/>
      <c r="J964" s="222"/>
      <c r="K964" s="222"/>
      <c r="L964" s="222"/>
      <c r="M964" s="222"/>
      <c r="N964" s="222"/>
      <c r="O964" s="468"/>
      <c r="P964" s="222"/>
      <c r="Q964" s="222"/>
      <c r="R964" s="222"/>
      <c r="S964" s="222"/>
      <c r="T964" s="222"/>
      <c r="U964" s="222"/>
      <c r="V964" s="222"/>
      <c r="W964" s="222"/>
      <c r="X964" s="222"/>
      <c r="Y964" s="222"/>
      <c r="Z964" s="222"/>
    </row>
    <row r="965" ht="12.75" customHeight="1">
      <c r="A965" s="222"/>
      <c r="B965" s="222"/>
      <c r="C965" s="222"/>
      <c r="D965" s="222"/>
      <c r="E965" s="222"/>
      <c r="F965" s="222"/>
      <c r="G965" s="222"/>
      <c r="H965" s="222"/>
      <c r="I965" s="222"/>
      <c r="J965" s="222"/>
      <c r="K965" s="222"/>
      <c r="L965" s="222"/>
      <c r="M965" s="222"/>
      <c r="N965" s="222"/>
      <c r="O965" s="468"/>
      <c r="P965" s="222"/>
      <c r="Q965" s="222"/>
      <c r="R965" s="222"/>
      <c r="S965" s="222"/>
      <c r="T965" s="222"/>
      <c r="U965" s="222"/>
      <c r="V965" s="222"/>
      <c r="W965" s="222"/>
      <c r="X965" s="222"/>
      <c r="Y965" s="222"/>
      <c r="Z965" s="222"/>
    </row>
    <row r="966" ht="12.75" customHeight="1">
      <c r="A966" s="222"/>
      <c r="B966" s="222"/>
      <c r="C966" s="222"/>
      <c r="D966" s="222"/>
      <c r="E966" s="222"/>
      <c r="F966" s="222"/>
      <c r="G966" s="222"/>
      <c r="H966" s="222"/>
      <c r="I966" s="222"/>
      <c r="J966" s="222"/>
      <c r="K966" s="222"/>
      <c r="L966" s="222"/>
      <c r="M966" s="222"/>
      <c r="N966" s="222"/>
      <c r="O966" s="468"/>
      <c r="P966" s="222"/>
      <c r="Q966" s="222"/>
      <c r="R966" s="222"/>
      <c r="S966" s="222"/>
      <c r="T966" s="222"/>
      <c r="U966" s="222"/>
      <c r="V966" s="222"/>
      <c r="W966" s="222"/>
      <c r="X966" s="222"/>
      <c r="Y966" s="222"/>
      <c r="Z966" s="222"/>
    </row>
    <row r="967" ht="12.75" customHeight="1">
      <c r="A967" s="222"/>
      <c r="B967" s="222"/>
      <c r="C967" s="222"/>
      <c r="D967" s="222"/>
      <c r="E967" s="222"/>
      <c r="F967" s="222"/>
      <c r="G967" s="222"/>
      <c r="H967" s="222"/>
      <c r="I967" s="222"/>
      <c r="J967" s="222"/>
      <c r="K967" s="222"/>
      <c r="L967" s="222"/>
      <c r="M967" s="222"/>
      <c r="N967" s="222"/>
      <c r="O967" s="468"/>
      <c r="P967" s="222"/>
      <c r="Q967" s="222"/>
      <c r="R967" s="222"/>
      <c r="S967" s="222"/>
      <c r="T967" s="222"/>
      <c r="U967" s="222"/>
      <c r="V967" s="222"/>
      <c r="W967" s="222"/>
      <c r="X967" s="222"/>
      <c r="Y967" s="222"/>
      <c r="Z967" s="222"/>
    </row>
    <row r="968" ht="12.75" customHeight="1">
      <c r="A968" s="222"/>
      <c r="B968" s="222"/>
      <c r="C968" s="222"/>
      <c r="D968" s="222"/>
      <c r="E968" s="222"/>
      <c r="F968" s="222"/>
      <c r="G968" s="222"/>
      <c r="H968" s="222"/>
      <c r="I968" s="222"/>
      <c r="J968" s="222"/>
      <c r="K968" s="222"/>
      <c r="L968" s="222"/>
      <c r="M968" s="222"/>
      <c r="N968" s="222"/>
      <c r="O968" s="468"/>
      <c r="P968" s="222"/>
      <c r="Q968" s="222"/>
      <c r="R968" s="222"/>
      <c r="S968" s="222"/>
      <c r="T968" s="222"/>
      <c r="U968" s="222"/>
      <c r="V968" s="222"/>
      <c r="W968" s="222"/>
      <c r="X968" s="222"/>
      <c r="Y968" s="222"/>
      <c r="Z968" s="222"/>
    </row>
    <row r="969" ht="12.75" customHeight="1">
      <c r="A969" s="222"/>
      <c r="B969" s="222"/>
      <c r="C969" s="222"/>
      <c r="D969" s="222"/>
      <c r="E969" s="222"/>
      <c r="F969" s="222"/>
      <c r="G969" s="222"/>
      <c r="H969" s="222"/>
      <c r="I969" s="222"/>
      <c r="J969" s="222"/>
      <c r="K969" s="222"/>
      <c r="L969" s="222"/>
      <c r="M969" s="222"/>
      <c r="N969" s="222"/>
      <c r="O969" s="468"/>
      <c r="P969" s="222"/>
      <c r="Q969" s="222"/>
      <c r="R969" s="222"/>
      <c r="S969" s="222"/>
      <c r="T969" s="222"/>
      <c r="U969" s="222"/>
      <c r="V969" s="222"/>
      <c r="W969" s="222"/>
      <c r="X969" s="222"/>
      <c r="Y969" s="222"/>
      <c r="Z969" s="222"/>
    </row>
    <row r="970" ht="12.75" customHeight="1">
      <c r="A970" s="222"/>
      <c r="B970" s="222"/>
      <c r="C970" s="222"/>
      <c r="D970" s="222"/>
      <c r="E970" s="222"/>
      <c r="F970" s="222"/>
      <c r="G970" s="222"/>
      <c r="H970" s="222"/>
      <c r="I970" s="222"/>
      <c r="J970" s="222"/>
      <c r="K970" s="222"/>
      <c r="L970" s="222"/>
      <c r="M970" s="222"/>
      <c r="N970" s="222"/>
      <c r="O970" s="468"/>
      <c r="P970" s="222"/>
      <c r="Q970" s="222"/>
      <c r="R970" s="222"/>
      <c r="S970" s="222"/>
      <c r="T970" s="222"/>
      <c r="U970" s="222"/>
      <c r="V970" s="222"/>
      <c r="W970" s="222"/>
      <c r="X970" s="222"/>
      <c r="Y970" s="222"/>
      <c r="Z970" s="222"/>
    </row>
    <row r="971" ht="12.75" customHeight="1">
      <c r="A971" s="222"/>
      <c r="B971" s="222"/>
      <c r="C971" s="222"/>
      <c r="D971" s="222"/>
      <c r="E971" s="222"/>
      <c r="F971" s="222"/>
      <c r="G971" s="222"/>
      <c r="H971" s="222"/>
      <c r="I971" s="222"/>
      <c r="J971" s="222"/>
      <c r="K971" s="222"/>
      <c r="L971" s="222"/>
      <c r="M971" s="222"/>
      <c r="N971" s="222"/>
      <c r="O971" s="468"/>
      <c r="P971" s="222"/>
      <c r="Q971" s="222"/>
      <c r="R971" s="222"/>
      <c r="S971" s="222"/>
      <c r="T971" s="222"/>
      <c r="U971" s="222"/>
      <c r="V971" s="222"/>
      <c r="W971" s="222"/>
      <c r="X971" s="222"/>
      <c r="Y971" s="222"/>
      <c r="Z971" s="222"/>
    </row>
    <row r="972" ht="12.75" customHeight="1">
      <c r="A972" s="222"/>
      <c r="B972" s="222"/>
      <c r="C972" s="222"/>
      <c r="D972" s="222"/>
      <c r="E972" s="222"/>
      <c r="F972" s="222"/>
      <c r="G972" s="222"/>
      <c r="H972" s="222"/>
      <c r="I972" s="222"/>
      <c r="J972" s="222"/>
      <c r="K972" s="222"/>
      <c r="L972" s="222"/>
      <c r="M972" s="222"/>
      <c r="N972" s="222"/>
      <c r="O972" s="468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  <c r="Z972" s="222"/>
    </row>
    <row r="973" ht="12.75" customHeight="1">
      <c r="A973" s="222"/>
      <c r="B973" s="222"/>
      <c r="C973" s="222"/>
      <c r="D973" s="222"/>
      <c r="E973" s="222"/>
      <c r="F973" s="222"/>
      <c r="G973" s="222"/>
      <c r="H973" s="222"/>
      <c r="I973" s="222"/>
      <c r="J973" s="222"/>
      <c r="K973" s="222"/>
      <c r="L973" s="222"/>
      <c r="M973" s="222"/>
      <c r="N973" s="222"/>
      <c r="O973" s="468"/>
      <c r="P973" s="222"/>
      <c r="Q973" s="222"/>
      <c r="R973" s="222"/>
      <c r="S973" s="222"/>
      <c r="T973" s="222"/>
      <c r="U973" s="222"/>
      <c r="V973" s="222"/>
      <c r="W973" s="222"/>
      <c r="X973" s="222"/>
      <c r="Y973" s="222"/>
      <c r="Z973" s="222"/>
    </row>
    <row r="974" ht="12.75" customHeight="1">
      <c r="A974" s="222"/>
      <c r="B974" s="222"/>
      <c r="C974" s="222"/>
      <c r="D974" s="222"/>
      <c r="E974" s="222"/>
      <c r="F974" s="222"/>
      <c r="G974" s="222"/>
      <c r="H974" s="222"/>
      <c r="I974" s="222"/>
      <c r="J974" s="222"/>
      <c r="K974" s="222"/>
      <c r="L974" s="222"/>
      <c r="M974" s="222"/>
      <c r="N974" s="222"/>
      <c r="O974" s="468"/>
      <c r="P974" s="222"/>
      <c r="Q974" s="222"/>
      <c r="R974" s="222"/>
      <c r="S974" s="222"/>
      <c r="T974" s="222"/>
      <c r="U974" s="222"/>
      <c r="V974" s="222"/>
      <c r="W974" s="222"/>
      <c r="X974" s="222"/>
      <c r="Y974" s="222"/>
      <c r="Z974" s="222"/>
    </row>
    <row r="975" ht="12.75" customHeight="1">
      <c r="A975" s="222"/>
      <c r="B975" s="222"/>
      <c r="C975" s="222"/>
      <c r="D975" s="222"/>
      <c r="E975" s="222"/>
      <c r="F975" s="222"/>
      <c r="G975" s="222"/>
      <c r="H975" s="222"/>
      <c r="I975" s="222"/>
      <c r="J975" s="222"/>
      <c r="K975" s="222"/>
      <c r="L975" s="222"/>
      <c r="M975" s="222"/>
      <c r="N975" s="222"/>
      <c r="O975" s="468"/>
      <c r="P975" s="222"/>
      <c r="Q975" s="222"/>
      <c r="R975" s="222"/>
      <c r="S975" s="222"/>
      <c r="T975" s="222"/>
      <c r="U975" s="222"/>
      <c r="V975" s="222"/>
      <c r="W975" s="222"/>
      <c r="X975" s="222"/>
      <c r="Y975" s="222"/>
      <c r="Z975" s="222"/>
    </row>
    <row r="976" ht="12.75" customHeight="1">
      <c r="A976" s="222"/>
      <c r="B976" s="222"/>
      <c r="C976" s="222"/>
      <c r="D976" s="222"/>
      <c r="E976" s="222"/>
      <c r="F976" s="222"/>
      <c r="G976" s="222"/>
      <c r="H976" s="222"/>
      <c r="I976" s="222"/>
      <c r="J976" s="222"/>
      <c r="K976" s="222"/>
      <c r="L976" s="222"/>
      <c r="M976" s="222"/>
      <c r="N976" s="222"/>
      <c r="O976" s="468"/>
      <c r="P976" s="222"/>
      <c r="Q976" s="222"/>
      <c r="R976" s="222"/>
      <c r="S976" s="222"/>
      <c r="T976" s="222"/>
      <c r="U976" s="222"/>
      <c r="V976" s="222"/>
      <c r="W976" s="222"/>
      <c r="X976" s="222"/>
      <c r="Y976" s="222"/>
      <c r="Z976" s="222"/>
    </row>
    <row r="977" ht="12.75" customHeight="1">
      <c r="A977" s="222"/>
      <c r="B977" s="222"/>
      <c r="C977" s="222"/>
      <c r="D977" s="222"/>
      <c r="E977" s="222"/>
      <c r="F977" s="222"/>
      <c r="G977" s="222"/>
      <c r="H977" s="222"/>
      <c r="I977" s="222"/>
      <c r="J977" s="222"/>
      <c r="K977" s="222"/>
      <c r="L977" s="222"/>
      <c r="M977" s="222"/>
      <c r="N977" s="222"/>
      <c r="O977" s="468"/>
      <c r="P977" s="222"/>
      <c r="Q977" s="222"/>
      <c r="R977" s="222"/>
      <c r="S977" s="222"/>
      <c r="T977" s="222"/>
      <c r="U977" s="222"/>
      <c r="V977" s="222"/>
      <c r="W977" s="222"/>
      <c r="X977" s="222"/>
      <c r="Y977" s="222"/>
      <c r="Z977" s="222"/>
    </row>
    <row r="978" ht="12.75" customHeight="1">
      <c r="A978" s="222"/>
      <c r="B978" s="222"/>
      <c r="C978" s="222"/>
      <c r="D978" s="222"/>
      <c r="E978" s="222"/>
      <c r="F978" s="222"/>
      <c r="G978" s="222"/>
      <c r="H978" s="222"/>
      <c r="I978" s="222"/>
      <c r="J978" s="222"/>
      <c r="K978" s="222"/>
      <c r="L978" s="222"/>
      <c r="M978" s="222"/>
      <c r="N978" s="222"/>
      <c r="O978" s="468"/>
      <c r="P978" s="222"/>
      <c r="Q978" s="222"/>
      <c r="R978" s="222"/>
      <c r="S978" s="222"/>
      <c r="T978" s="222"/>
      <c r="U978" s="222"/>
      <c r="V978" s="222"/>
      <c r="W978" s="222"/>
      <c r="X978" s="222"/>
      <c r="Y978" s="222"/>
      <c r="Z978" s="222"/>
    </row>
    <row r="979" ht="12.75" customHeight="1">
      <c r="A979" s="222"/>
      <c r="B979" s="222"/>
      <c r="C979" s="222"/>
      <c r="D979" s="222"/>
      <c r="E979" s="222"/>
      <c r="F979" s="222"/>
      <c r="G979" s="222"/>
      <c r="H979" s="222"/>
      <c r="I979" s="222"/>
      <c r="J979" s="222"/>
      <c r="K979" s="222"/>
      <c r="L979" s="222"/>
      <c r="M979" s="222"/>
      <c r="N979" s="222"/>
      <c r="O979" s="468"/>
      <c r="P979" s="222"/>
      <c r="Q979" s="222"/>
      <c r="R979" s="222"/>
      <c r="S979" s="222"/>
      <c r="T979" s="222"/>
      <c r="U979" s="222"/>
      <c r="V979" s="222"/>
      <c r="W979" s="222"/>
      <c r="X979" s="222"/>
      <c r="Y979" s="222"/>
      <c r="Z979" s="222"/>
    </row>
    <row r="980" ht="12.75" customHeight="1">
      <c r="A980" s="222"/>
      <c r="B980" s="222"/>
      <c r="C980" s="222"/>
      <c r="D980" s="222"/>
      <c r="E980" s="222"/>
      <c r="F980" s="222"/>
      <c r="G980" s="222"/>
      <c r="H980" s="222"/>
      <c r="I980" s="222"/>
      <c r="J980" s="222"/>
      <c r="K980" s="222"/>
      <c r="L980" s="222"/>
      <c r="M980" s="222"/>
      <c r="N980" s="222"/>
      <c r="O980" s="468"/>
      <c r="P980" s="222"/>
      <c r="Q980" s="222"/>
      <c r="R980" s="222"/>
      <c r="S980" s="222"/>
      <c r="T980" s="222"/>
      <c r="U980" s="222"/>
      <c r="V980" s="222"/>
      <c r="W980" s="222"/>
      <c r="X980" s="222"/>
      <c r="Y980" s="222"/>
      <c r="Z980" s="222"/>
    </row>
    <row r="981" ht="12.75" customHeight="1">
      <c r="A981" s="222"/>
      <c r="B981" s="222"/>
      <c r="C981" s="222"/>
      <c r="D981" s="222"/>
      <c r="E981" s="222"/>
      <c r="F981" s="222"/>
      <c r="G981" s="222"/>
      <c r="H981" s="222"/>
      <c r="I981" s="222"/>
      <c r="J981" s="222"/>
      <c r="K981" s="222"/>
      <c r="L981" s="222"/>
      <c r="M981" s="222"/>
      <c r="N981" s="222"/>
      <c r="O981" s="468"/>
      <c r="P981" s="222"/>
      <c r="Q981" s="222"/>
      <c r="R981" s="222"/>
      <c r="S981" s="222"/>
      <c r="T981" s="222"/>
      <c r="U981" s="222"/>
      <c r="V981" s="222"/>
      <c r="W981" s="222"/>
      <c r="X981" s="222"/>
      <c r="Y981" s="222"/>
      <c r="Z981" s="222"/>
    </row>
    <row r="982" ht="12.75" customHeight="1">
      <c r="A982" s="222"/>
      <c r="B982" s="222"/>
      <c r="C982" s="222"/>
      <c r="D982" s="222"/>
      <c r="E982" s="222"/>
      <c r="F982" s="222"/>
      <c r="G982" s="222"/>
      <c r="H982" s="222"/>
      <c r="I982" s="222"/>
      <c r="J982" s="222"/>
      <c r="K982" s="222"/>
      <c r="L982" s="222"/>
      <c r="M982" s="222"/>
      <c r="N982" s="222"/>
      <c r="O982" s="468"/>
      <c r="P982" s="222"/>
      <c r="Q982" s="222"/>
      <c r="R982" s="222"/>
      <c r="S982" s="222"/>
      <c r="T982" s="222"/>
      <c r="U982" s="222"/>
      <c r="V982" s="222"/>
      <c r="W982" s="222"/>
      <c r="X982" s="222"/>
      <c r="Y982" s="222"/>
      <c r="Z982" s="222"/>
    </row>
    <row r="983" ht="12.75" customHeight="1">
      <c r="A983" s="222"/>
      <c r="B983" s="222"/>
      <c r="C983" s="222"/>
      <c r="D983" s="222"/>
      <c r="E983" s="222"/>
      <c r="F983" s="222"/>
      <c r="G983" s="222"/>
      <c r="H983" s="222"/>
      <c r="I983" s="222"/>
      <c r="J983" s="222"/>
      <c r="K983" s="222"/>
      <c r="L983" s="222"/>
      <c r="M983" s="222"/>
      <c r="N983" s="222"/>
      <c r="O983" s="468"/>
      <c r="P983" s="222"/>
      <c r="Q983" s="222"/>
      <c r="R983" s="222"/>
      <c r="S983" s="222"/>
      <c r="T983" s="222"/>
      <c r="U983" s="222"/>
      <c r="V983" s="222"/>
      <c r="W983" s="222"/>
      <c r="X983" s="222"/>
      <c r="Y983" s="222"/>
      <c r="Z983" s="222"/>
    </row>
    <row r="984" ht="12.75" customHeight="1">
      <c r="A984" s="222"/>
      <c r="B984" s="222"/>
      <c r="C984" s="222"/>
      <c r="D984" s="222"/>
      <c r="E984" s="222"/>
      <c r="F984" s="222"/>
      <c r="G984" s="222"/>
      <c r="H984" s="222"/>
      <c r="I984" s="222"/>
      <c r="J984" s="222"/>
      <c r="K984" s="222"/>
      <c r="L984" s="222"/>
      <c r="M984" s="222"/>
      <c r="N984" s="222"/>
      <c r="O984" s="468"/>
      <c r="P984" s="222"/>
      <c r="Q984" s="222"/>
      <c r="R984" s="222"/>
      <c r="S984" s="222"/>
      <c r="T984" s="222"/>
      <c r="U984" s="222"/>
      <c r="V984" s="222"/>
      <c r="W984" s="222"/>
      <c r="X984" s="222"/>
      <c r="Y984" s="222"/>
      <c r="Z984" s="222"/>
    </row>
    <row r="985" ht="12.75" customHeight="1">
      <c r="A985" s="222"/>
      <c r="B985" s="222"/>
      <c r="C985" s="222"/>
      <c r="D985" s="222"/>
      <c r="E985" s="222"/>
      <c r="F985" s="222"/>
      <c r="G985" s="222"/>
      <c r="H985" s="222"/>
      <c r="I985" s="222"/>
      <c r="J985" s="222"/>
      <c r="K985" s="222"/>
      <c r="L985" s="222"/>
      <c r="M985" s="222"/>
      <c r="N985" s="222"/>
      <c r="O985" s="468"/>
      <c r="P985" s="222"/>
      <c r="Q985" s="222"/>
      <c r="R985" s="222"/>
      <c r="S985" s="222"/>
      <c r="T985" s="222"/>
      <c r="U985" s="222"/>
      <c r="V985" s="222"/>
      <c r="W985" s="222"/>
      <c r="X985" s="222"/>
      <c r="Y985" s="222"/>
      <c r="Z985" s="222"/>
    </row>
    <row r="986" ht="12.75" customHeight="1">
      <c r="A986" s="222"/>
      <c r="B986" s="222"/>
      <c r="C986" s="222"/>
      <c r="D986" s="222"/>
      <c r="E986" s="222"/>
      <c r="F986" s="222"/>
      <c r="G986" s="222"/>
      <c r="H986" s="222"/>
      <c r="I986" s="222"/>
      <c r="J986" s="222"/>
      <c r="K986" s="222"/>
      <c r="L986" s="222"/>
      <c r="M986" s="222"/>
      <c r="N986" s="222"/>
      <c r="O986" s="468"/>
      <c r="P986" s="222"/>
      <c r="Q986" s="222"/>
      <c r="R986" s="222"/>
      <c r="S986" s="222"/>
      <c r="T986" s="222"/>
      <c r="U986" s="222"/>
      <c r="V986" s="222"/>
      <c r="W986" s="222"/>
      <c r="X986" s="222"/>
      <c r="Y986" s="222"/>
      <c r="Z986" s="222"/>
    </row>
    <row r="987" ht="12.75" customHeight="1">
      <c r="A987" s="222"/>
      <c r="B987" s="222"/>
      <c r="C987" s="222"/>
      <c r="D987" s="222"/>
      <c r="E987" s="222"/>
      <c r="F987" s="222"/>
      <c r="G987" s="222"/>
      <c r="H987" s="222"/>
      <c r="I987" s="222"/>
      <c r="J987" s="222"/>
      <c r="K987" s="222"/>
      <c r="L987" s="222"/>
      <c r="M987" s="222"/>
      <c r="N987" s="222"/>
      <c r="O987" s="468"/>
      <c r="P987" s="222"/>
      <c r="Q987" s="222"/>
      <c r="R987" s="222"/>
      <c r="S987" s="222"/>
      <c r="T987" s="222"/>
      <c r="U987" s="222"/>
      <c r="V987" s="222"/>
      <c r="W987" s="222"/>
      <c r="X987" s="222"/>
      <c r="Y987" s="222"/>
      <c r="Z987" s="222"/>
    </row>
    <row r="988" ht="12.75" customHeight="1">
      <c r="A988" s="222"/>
      <c r="B988" s="222"/>
      <c r="C988" s="222"/>
      <c r="D988" s="222"/>
      <c r="E988" s="222"/>
      <c r="F988" s="222"/>
      <c r="G988" s="222"/>
      <c r="H988" s="222"/>
      <c r="I988" s="222"/>
      <c r="J988" s="222"/>
      <c r="K988" s="222"/>
      <c r="L988" s="222"/>
      <c r="M988" s="222"/>
      <c r="N988" s="222"/>
      <c r="O988" s="468"/>
      <c r="P988" s="222"/>
      <c r="Q988" s="222"/>
      <c r="R988" s="222"/>
      <c r="S988" s="222"/>
      <c r="T988" s="222"/>
      <c r="U988" s="222"/>
      <c r="V988" s="222"/>
      <c r="W988" s="222"/>
      <c r="X988" s="222"/>
      <c r="Y988" s="222"/>
      <c r="Z988" s="222"/>
    </row>
    <row r="989" ht="12.75" customHeight="1">
      <c r="A989" s="222"/>
      <c r="B989" s="222"/>
      <c r="C989" s="222"/>
      <c r="D989" s="222"/>
      <c r="E989" s="222"/>
      <c r="F989" s="222"/>
      <c r="G989" s="222"/>
      <c r="H989" s="222"/>
      <c r="I989" s="222"/>
      <c r="J989" s="222"/>
      <c r="K989" s="222"/>
      <c r="L989" s="222"/>
      <c r="M989" s="222"/>
      <c r="N989" s="222"/>
      <c r="O989" s="468"/>
      <c r="P989" s="222"/>
      <c r="Q989" s="222"/>
      <c r="R989" s="222"/>
      <c r="S989" s="222"/>
      <c r="T989" s="222"/>
      <c r="U989" s="222"/>
      <c r="V989" s="222"/>
      <c r="W989" s="222"/>
      <c r="X989" s="222"/>
      <c r="Y989" s="222"/>
      <c r="Z989" s="222"/>
    </row>
    <row r="990" ht="12.75" customHeight="1">
      <c r="A990" s="222"/>
      <c r="B990" s="222"/>
      <c r="C990" s="222"/>
      <c r="D990" s="222"/>
      <c r="E990" s="222"/>
      <c r="F990" s="222"/>
      <c r="G990" s="222"/>
      <c r="H990" s="222"/>
      <c r="I990" s="222"/>
      <c r="J990" s="222"/>
      <c r="K990" s="222"/>
      <c r="L990" s="222"/>
      <c r="M990" s="222"/>
      <c r="N990" s="222"/>
      <c r="O990" s="468"/>
      <c r="P990" s="222"/>
      <c r="Q990" s="222"/>
      <c r="R990" s="222"/>
      <c r="S990" s="222"/>
      <c r="T990" s="222"/>
      <c r="U990" s="222"/>
      <c r="V990" s="222"/>
      <c r="W990" s="222"/>
      <c r="X990" s="222"/>
      <c r="Y990" s="222"/>
      <c r="Z990" s="222"/>
    </row>
    <row r="991" ht="12.75" customHeight="1">
      <c r="A991" s="222"/>
      <c r="B991" s="222"/>
      <c r="C991" s="222"/>
      <c r="D991" s="222"/>
      <c r="E991" s="222"/>
      <c r="F991" s="222"/>
      <c r="G991" s="222"/>
      <c r="H991" s="222"/>
      <c r="I991" s="222"/>
      <c r="J991" s="222"/>
      <c r="K991" s="222"/>
      <c r="L991" s="222"/>
      <c r="M991" s="222"/>
      <c r="N991" s="222"/>
      <c r="O991" s="468"/>
      <c r="P991" s="222"/>
      <c r="Q991" s="222"/>
      <c r="R991" s="222"/>
      <c r="S991" s="222"/>
      <c r="T991" s="222"/>
      <c r="U991" s="222"/>
      <c r="V991" s="222"/>
      <c r="W991" s="222"/>
      <c r="X991" s="222"/>
      <c r="Y991" s="222"/>
      <c r="Z991" s="222"/>
    </row>
    <row r="992" ht="12.75" customHeight="1">
      <c r="A992" s="222"/>
      <c r="B992" s="222"/>
      <c r="C992" s="222"/>
      <c r="D992" s="222"/>
      <c r="E992" s="222"/>
      <c r="F992" s="222"/>
      <c r="G992" s="222"/>
      <c r="H992" s="222"/>
      <c r="I992" s="222"/>
      <c r="J992" s="222"/>
      <c r="K992" s="222"/>
      <c r="L992" s="222"/>
      <c r="M992" s="222"/>
      <c r="N992" s="222"/>
      <c r="O992" s="468"/>
      <c r="P992" s="222"/>
      <c r="Q992" s="222"/>
      <c r="R992" s="222"/>
      <c r="S992" s="222"/>
      <c r="T992" s="222"/>
      <c r="U992" s="222"/>
      <c r="V992" s="222"/>
      <c r="W992" s="222"/>
      <c r="X992" s="222"/>
      <c r="Y992" s="222"/>
      <c r="Z992" s="222"/>
    </row>
    <row r="993" ht="12.75" customHeight="1">
      <c r="A993" s="222"/>
      <c r="B993" s="222"/>
      <c r="C993" s="222"/>
      <c r="D993" s="222"/>
      <c r="E993" s="222"/>
      <c r="F993" s="222"/>
      <c r="G993" s="222"/>
      <c r="H993" s="222"/>
      <c r="I993" s="222"/>
      <c r="J993" s="222"/>
      <c r="K993" s="222"/>
      <c r="L993" s="222"/>
      <c r="M993" s="222"/>
      <c r="N993" s="222"/>
      <c r="O993" s="468"/>
      <c r="P993" s="222"/>
      <c r="Q993" s="222"/>
      <c r="R993" s="222"/>
      <c r="S993" s="222"/>
      <c r="T993" s="222"/>
      <c r="U993" s="222"/>
      <c r="V993" s="222"/>
      <c r="W993" s="222"/>
      <c r="X993" s="222"/>
      <c r="Y993" s="222"/>
      <c r="Z993" s="222"/>
    </row>
    <row r="994" ht="12.75" customHeight="1">
      <c r="A994" s="222"/>
      <c r="B994" s="222"/>
      <c r="C994" s="222"/>
      <c r="D994" s="222"/>
      <c r="E994" s="222"/>
      <c r="F994" s="222"/>
      <c r="G994" s="222"/>
      <c r="H994" s="222"/>
      <c r="I994" s="222"/>
      <c r="J994" s="222"/>
      <c r="K994" s="222"/>
      <c r="L994" s="222"/>
      <c r="M994" s="222"/>
      <c r="N994" s="222"/>
      <c r="O994" s="468"/>
      <c r="P994" s="222"/>
      <c r="Q994" s="222"/>
      <c r="R994" s="222"/>
      <c r="S994" s="222"/>
      <c r="T994" s="222"/>
      <c r="U994" s="222"/>
      <c r="V994" s="222"/>
      <c r="W994" s="222"/>
      <c r="X994" s="222"/>
      <c r="Y994" s="222"/>
      <c r="Z994" s="222"/>
    </row>
    <row r="995" ht="12.75" customHeight="1">
      <c r="A995" s="222"/>
      <c r="B995" s="222"/>
      <c r="C995" s="222"/>
      <c r="D995" s="222"/>
      <c r="E995" s="222"/>
      <c r="F995" s="222"/>
      <c r="G995" s="222"/>
      <c r="H995" s="222"/>
      <c r="I995" s="222"/>
      <c r="J995" s="222"/>
      <c r="K995" s="222"/>
      <c r="L995" s="222"/>
      <c r="M995" s="222"/>
      <c r="N995" s="222"/>
      <c r="O995" s="468"/>
      <c r="P995" s="222"/>
      <c r="Q995" s="222"/>
      <c r="R995" s="222"/>
      <c r="S995" s="222"/>
      <c r="T995" s="222"/>
      <c r="U995" s="222"/>
      <c r="V995" s="222"/>
      <c r="W995" s="222"/>
      <c r="X995" s="222"/>
      <c r="Y995" s="222"/>
      <c r="Z995" s="222"/>
    </row>
    <row r="996" ht="12.75" customHeight="1">
      <c r="A996" s="222"/>
      <c r="B996" s="222"/>
      <c r="C996" s="222"/>
      <c r="D996" s="222"/>
      <c r="E996" s="222"/>
      <c r="F996" s="222"/>
      <c r="G996" s="222"/>
      <c r="H996" s="222"/>
      <c r="I996" s="222"/>
      <c r="J996" s="222"/>
      <c r="K996" s="222"/>
      <c r="L996" s="222"/>
      <c r="M996" s="222"/>
      <c r="N996" s="222"/>
      <c r="O996" s="468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  <c r="Z996" s="222"/>
    </row>
    <row r="997" ht="12.75" customHeight="1">
      <c r="A997" s="222"/>
      <c r="B997" s="222"/>
      <c r="C997" s="222"/>
      <c r="D997" s="222"/>
      <c r="E997" s="222"/>
      <c r="F997" s="222"/>
      <c r="G997" s="222"/>
      <c r="H997" s="222"/>
      <c r="I997" s="222"/>
      <c r="J997" s="222"/>
      <c r="K997" s="222"/>
      <c r="L997" s="222"/>
      <c r="M997" s="222"/>
      <c r="N997" s="222"/>
      <c r="O997" s="468"/>
      <c r="P997" s="222"/>
      <c r="Q997" s="222"/>
      <c r="R997" s="222"/>
      <c r="S997" s="222"/>
      <c r="T997" s="222"/>
      <c r="U997" s="222"/>
      <c r="V997" s="222"/>
      <c r="W997" s="222"/>
      <c r="X997" s="222"/>
      <c r="Y997" s="222"/>
      <c r="Z997" s="222"/>
    </row>
    <row r="998" ht="12.75" customHeight="1">
      <c r="A998" s="222"/>
      <c r="B998" s="222"/>
      <c r="C998" s="222"/>
      <c r="D998" s="222"/>
      <c r="E998" s="222"/>
      <c r="F998" s="222"/>
      <c r="G998" s="222"/>
      <c r="H998" s="222"/>
      <c r="I998" s="222"/>
      <c r="J998" s="222"/>
      <c r="K998" s="222"/>
      <c r="L998" s="222"/>
      <c r="M998" s="222"/>
      <c r="N998" s="222"/>
      <c r="O998" s="468"/>
      <c r="P998" s="222"/>
      <c r="Q998" s="222"/>
      <c r="R998" s="222"/>
      <c r="S998" s="222"/>
      <c r="T998" s="222"/>
      <c r="U998" s="222"/>
      <c r="V998" s="222"/>
      <c r="W998" s="222"/>
      <c r="X998" s="222"/>
      <c r="Y998" s="222"/>
      <c r="Z998" s="222"/>
    </row>
    <row r="999" ht="12.75" customHeight="1">
      <c r="A999" s="222"/>
      <c r="B999" s="222"/>
      <c r="C999" s="222"/>
      <c r="D999" s="222"/>
      <c r="E999" s="222"/>
      <c r="F999" s="222"/>
      <c r="G999" s="222"/>
      <c r="H999" s="222"/>
      <c r="I999" s="222"/>
      <c r="J999" s="222"/>
      <c r="K999" s="222"/>
      <c r="L999" s="222"/>
      <c r="M999" s="222"/>
      <c r="N999" s="222"/>
      <c r="O999" s="468"/>
      <c r="P999" s="222"/>
      <c r="Q999" s="222"/>
      <c r="R999" s="222"/>
      <c r="S999" s="222"/>
      <c r="T999" s="222"/>
      <c r="U999" s="222"/>
      <c r="V999" s="222"/>
      <c r="W999" s="222"/>
      <c r="X999" s="222"/>
      <c r="Y999" s="222"/>
      <c r="Z999" s="222"/>
    </row>
    <row r="1000" ht="12.75" customHeight="1">
      <c r="A1000" s="222"/>
      <c r="B1000" s="222"/>
      <c r="C1000" s="222"/>
      <c r="D1000" s="222"/>
      <c r="E1000" s="222"/>
      <c r="F1000" s="222"/>
      <c r="G1000" s="222"/>
      <c r="H1000" s="222"/>
      <c r="I1000" s="222"/>
      <c r="J1000" s="222"/>
      <c r="K1000" s="222"/>
      <c r="L1000" s="222"/>
      <c r="M1000" s="222"/>
      <c r="N1000" s="222"/>
      <c r="O1000" s="468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2"/>
      <c r="Z1000" s="222"/>
    </row>
  </sheetData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3.43"/>
    <col customWidth="1" min="2" max="2" width="12.71"/>
    <col customWidth="1" min="3" max="4" width="10.71"/>
    <col customWidth="1" min="5" max="5" width="4.0"/>
    <col customWidth="1" min="6" max="6" width="24.86"/>
    <col customWidth="1" min="7" max="13" width="8.71"/>
    <col customWidth="1" min="14" max="23" width="11.43"/>
    <col customWidth="1" min="24" max="26" width="10.0"/>
  </cols>
  <sheetData>
    <row r="1" ht="17.25" customHeight="1">
      <c r="A1" s="218" t="str">
        <f>'CptResu an1'!A1</f>
        <v>Projet XXXXX</v>
      </c>
      <c r="B1" s="222"/>
      <c r="C1" s="5" t="s">
        <v>133</v>
      </c>
      <c r="D1" s="222"/>
      <c r="E1" s="222"/>
      <c r="F1" s="222"/>
      <c r="G1" s="222"/>
      <c r="H1" s="222"/>
      <c r="I1" s="222"/>
      <c r="J1" s="3"/>
      <c r="K1" s="225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</row>
    <row r="2" ht="17.25" customHeight="1">
      <c r="A2" s="595">
        <f>TODAY()</f>
        <v>43111</v>
      </c>
      <c r="B2" s="8"/>
      <c r="C2" s="218" t="s">
        <v>134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</row>
    <row r="3" ht="15.0" customHeight="1">
      <c r="A3" s="376"/>
      <c r="B3" s="347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</row>
    <row r="4" ht="18.75" customHeight="1">
      <c r="A4" s="597" t="s">
        <v>135</v>
      </c>
      <c r="B4" s="599" t="s">
        <v>70</v>
      </c>
      <c r="C4" s="601" t="s">
        <v>71</v>
      </c>
      <c r="D4" s="602" t="s">
        <v>72</v>
      </c>
      <c r="E4" s="222"/>
      <c r="F4" s="603"/>
      <c r="G4" s="605" t="s">
        <v>137</v>
      </c>
      <c r="H4" s="606"/>
      <c r="I4" s="606"/>
      <c r="J4" s="608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</row>
    <row r="5" ht="15.0" customHeight="1">
      <c r="A5" s="609" t="s">
        <v>139</v>
      </c>
      <c r="B5" s="610"/>
      <c r="C5" s="611"/>
      <c r="D5" s="612"/>
      <c r="E5" s="222"/>
      <c r="F5" s="613" t="s">
        <v>140</v>
      </c>
      <c r="G5" s="491" t="s">
        <v>141</v>
      </c>
      <c r="H5" s="616" t="str">
        <f t="shared" ref="H5:J5" si="1">B4</f>
        <v>Année 1</v>
      </c>
      <c r="I5" s="616" t="str">
        <f t="shared" si="1"/>
        <v>Année 2</v>
      </c>
      <c r="J5" s="602" t="str">
        <f t="shared" si="1"/>
        <v>Année 3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ht="15.0" customHeight="1">
      <c r="A6" s="618" t="s">
        <v>142</v>
      </c>
      <c r="B6" s="620">
        <v>10.0</v>
      </c>
      <c r="C6" s="621"/>
      <c r="D6" s="622"/>
      <c r="E6" s="222"/>
      <c r="F6" s="548" t="str">
        <f t="shared" ref="F6:F15" si="3">A6</f>
        <v>Frais de Constitution </v>
      </c>
      <c r="G6" s="624">
        <v>0.0</v>
      </c>
      <c r="H6" s="269">
        <f>B6*G6</f>
        <v>0</v>
      </c>
      <c r="I6" s="384">
        <f t="shared" ref="I6:J6" si="2">C6*$G$6</f>
        <v>0</v>
      </c>
      <c r="J6" s="385">
        <f t="shared" si="2"/>
        <v>0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</row>
    <row r="7" ht="15.0" customHeight="1">
      <c r="A7" s="618" t="s">
        <v>143</v>
      </c>
      <c r="B7" s="620">
        <v>20.0</v>
      </c>
      <c r="C7" s="621">
        <v>50.0</v>
      </c>
      <c r="D7" s="622">
        <v>50.0</v>
      </c>
      <c r="E7" s="222"/>
      <c r="F7" s="548" t="str">
        <f t="shared" si="3"/>
        <v>informatique et Logiciels</v>
      </c>
      <c r="G7" s="627">
        <v>0.196</v>
      </c>
      <c r="H7" s="310">
        <f t="shared" ref="H7:J7" si="4">B7*$G$7</f>
        <v>3.92</v>
      </c>
      <c r="I7" s="299">
        <f t="shared" si="4"/>
        <v>9.8</v>
      </c>
      <c r="J7" s="309">
        <f t="shared" si="4"/>
        <v>9.8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</row>
    <row r="8" ht="15.0" customHeight="1">
      <c r="A8" s="618" t="s">
        <v>145</v>
      </c>
      <c r="B8" s="620">
        <v>0.0</v>
      </c>
      <c r="C8" s="621">
        <v>0.0</v>
      </c>
      <c r="D8" s="622">
        <v>0.0</v>
      </c>
      <c r="E8" s="222"/>
      <c r="F8" s="548" t="str">
        <f t="shared" si="3"/>
        <v>Reprise de bail</v>
      </c>
      <c r="G8" s="627">
        <v>0.0</v>
      </c>
      <c r="H8" s="310">
        <f t="shared" ref="H8:J8" si="5">B8*$G$8</f>
        <v>0</v>
      </c>
      <c r="I8" s="310">
        <f t="shared" si="5"/>
        <v>0</v>
      </c>
      <c r="J8" s="631">
        <f t="shared" si="5"/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</row>
    <row r="9" ht="15.0" customHeight="1">
      <c r="A9" s="618" t="s">
        <v>146</v>
      </c>
      <c r="B9" s="620">
        <v>100.0</v>
      </c>
      <c r="C9" s="621">
        <v>0.0</v>
      </c>
      <c r="D9" s="622">
        <v>0.0</v>
      </c>
      <c r="E9" s="222"/>
      <c r="F9" s="548" t="str">
        <f t="shared" si="3"/>
        <v>Aménagement locaux </v>
      </c>
      <c r="G9" s="627">
        <v>0.055</v>
      </c>
      <c r="H9" s="310">
        <f t="shared" ref="H9:J9" si="6">B9*$G$9</f>
        <v>5.5</v>
      </c>
      <c r="I9" s="299">
        <f t="shared" si="6"/>
        <v>0</v>
      </c>
      <c r="J9" s="309">
        <f t="shared" si="6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</row>
    <row r="10" ht="15.0" customHeight="1">
      <c r="A10" s="618" t="s">
        <v>147</v>
      </c>
      <c r="B10" s="620">
        <v>0.0</v>
      </c>
      <c r="C10" s="621">
        <v>0.0</v>
      </c>
      <c r="D10" s="622">
        <v>0.0</v>
      </c>
      <c r="E10" s="222"/>
      <c r="F10" s="548" t="str">
        <f t="shared" si="3"/>
        <v>Equipement  de Production</v>
      </c>
      <c r="G10" s="627">
        <v>0.196</v>
      </c>
      <c r="H10" s="269">
        <f t="shared" ref="H10:J10" si="7">B10*$G$10</f>
        <v>0</v>
      </c>
      <c r="I10" s="269">
        <f t="shared" si="7"/>
        <v>0</v>
      </c>
      <c r="J10" s="634">
        <f t="shared" si="7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</row>
    <row r="11" ht="15.0" customHeight="1">
      <c r="A11" s="618" t="s">
        <v>148</v>
      </c>
      <c r="B11" s="635">
        <v>0.0</v>
      </c>
      <c r="C11" s="636">
        <v>0.0</v>
      </c>
      <c r="D11" s="637">
        <v>0.0</v>
      </c>
      <c r="E11" s="222"/>
      <c r="F11" s="548" t="str">
        <f t="shared" si="3"/>
        <v>Autres équipements</v>
      </c>
      <c r="G11" s="627">
        <v>0.196</v>
      </c>
      <c r="H11" s="310">
        <f t="shared" ref="H11:J11" si="8">B11*$G$11</f>
        <v>0</v>
      </c>
      <c r="I11" s="310">
        <f t="shared" si="8"/>
        <v>0</v>
      </c>
      <c r="J11" s="631">
        <f t="shared" si="8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</row>
    <row r="12" ht="15.0" customHeight="1">
      <c r="A12" s="638" t="s">
        <v>150</v>
      </c>
      <c r="B12" s="639"/>
      <c r="C12" s="640"/>
      <c r="D12" s="642"/>
      <c r="E12" s="222"/>
      <c r="F12" s="548" t="str">
        <f t="shared" si="3"/>
        <v>Divers 1</v>
      </c>
      <c r="G12" s="627">
        <v>0.196</v>
      </c>
      <c r="H12" s="644">
        <f t="shared" ref="H12:J12" si="9">B12*$G$12</f>
        <v>0</v>
      </c>
      <c r="I12" s="644">
        <f t="shared" si="9"/>
        <v>0</v>
      </c>
      <c r="J12" s="644">
        <f t="shared" si="9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</row>
    <row r="13" ht="15.0" customHeight="1">
      <c r="A13" s="638" t="s">
        <v>152</v>
      </c>
      <c r="B13" s="639"/>
      <c r="C13" s="640"/>
      <c r="D13" s="642"/>
      <c r="E13" s="222"/>
      <c r="F13" s="548" t="str">
        <f t="shared" si="3"/>
        <v>Divers 2</v>
      </c>
      <c r="G13" s="627">
        <v>0.196</v>
      </c>
      <c r="H13" s="644">
        <f>B13*$G$13</f>
        <v>0</v>
      </c>
      <c r="I13" s="644">
        <f t="shared" ref="I13:J13" si="10">C13*$G$12</f>
        <v>0</v>
      </c>
      <c r="J13" s="644">
        <f t="shared" si="1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</row>
    <row r="14" ht="15.0" customHeight="1">
      <c r="A14" s="638" t="s">
        <v>153</v>
      </c>
      <c r="B14" s="639"/>
      <c r="C14" s="640"/>
      <c r="D14" s="642"/>
      <c r="E14" s="222"/>
      <c r="F14" s="548" t="str">
        <f t="shared" si="3"/>
        <v>Divers3</v>
      </c>
      <c r="G14" s="627">
        <v>0.196</v>
      </c>
      <c r="H14" s="644">
        <f t="shared" ref="H14:J14" si="11">B14*$G$14</f>
        <v>0</v>
      </c>
      <c r="I14" s="644">
        <f t="shared" si="11"/>
        <v>0</v>
      </c>
      <c r="J14" s="644">
        <f t="shared" si="11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</row>
    <row r="15" ht="15.0" customHeight="1">
      <c r="A15" s="645" t="s">
        <v>154</v>
      </c>
      <c r="B15" s="646">
        <v>100.0</v>
      </c>
      <c r="C15" s="647">
        <v>0.0</v>
      </c>
      <c r="D15" s="648">
        <v>0.0</v>
      </c>
      <c r="E15" s="222"/>
      <c r="F15" s="548" t="str">
        <f t="shared" si="3"/>
        <v>Caution loyer</v>
      </c>
      <c r="G15" s="649">
        <v>0.0</v>
      </c>
      <c r="H15" s="329">
        <f t="shared" ref="H15:J15" si="12">B15*$G$15</f>
        <v>0</v>
      </c>
      <c r="I15" s="329">
        <f t="shared" si="12"/>
        <v>0</v>
      </c>
      <c r="J15" s="651">
        <f t="shared" si="12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</row>
    <row r="16" ht="21.0" customHeight="1">
      <c r="A16" s="652" t="s">
        <v>155</v>
      </c>
      <c r="B16" s="653">
        <f t="shared" ref="B16:D16" si="13">SUM(B6:B15)</f>
        <v>230</v>
      </c>
      <c r="C16" s="654">
        <f t="shared" si="13"/>
        <v>50</v>
      </c>
      <c r="D16" s="655">
        <f t="shared" si="13"/>
        <v>50</v>
      </c>
      <c r="E16" s="222"/>
      <c r="F16" s="656" t="s">
        <v>116</v>
      </c>
      <c r="G16" s="657"/>
      <c r="H16" s="264">
        <f t="shared" ref="H16:J16" si="14">SUM(H7:H15)</f>
        <v>9.42</v>
      </c>
      <c r="I16" s="264">
        <f t="shared" si="14"/>
        <v>9.8</v>
      </c>
      <c r="J16" s="658">
        <f t="shared" si="14"/>
        <v>9.8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</row>
    <row r="17" ht="17.25" customHeight="1">
      <c r="A17" s="659"/>
      <c r="B17" s="660"/>
      <c r="C17" s="661"/>
      <c r="D17" s="662"/>
      <c r="E17" s="222"/>
      <c r="F17" s="237"/>
      <c r="G17" s="237"/>
      <c r="H17" s="237"/>
      <c r="I17" s="237"/>
      <c r="J17" s="376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</row>
    <row r="18" ht="15.0" customHeight="1">
      <c r="A18" s="663" t="s">
        <v>156</v>
      </c>
      <c r="B18" s="664">
        <f>BFR!O26</f>
        <v>181.311453</v>
      </c>
      <c r="C18" s="665">
        <f>BFR!O50-BFR!O26</f>
        <v>50.898394</v>
      </c>
      <c r="D18" s="666">
        <f>BFR!O74-BFR!O50</f>
        <v>62.93371</v>
      </c>
      <c r="E18" s="222"/>
      <c r="F18" s="603"/>
      <c r="G18" s="667" t="s">
        <v>157</v>
      </c>
      <c r="H18" s="668"/>
      <c r="I18" s="668"/>
      <c r="J18" s="669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</row>
    <row r="19" ht="14.25" customHeight="1">
      <c r="A19" s="670"/>
      <c r="B19" s="671"/>
      <c r="C19" s="672"/>
      <c r="D19" s="673"/>
      <c r="E19" s="222"/>
      <c r="F19" s="674" t="s">
        <v>140</v>
      </c>
      <c r="G19" s="675" t="s">
        <v>158</v>
      </c>
      <c r="H19" s="676" t="s">
        <v>159</v>
      </c>
      <c r="I19" s="676" t="s">
        <v>160</v>
      </c>
      <c r="J19" s="677" t="s">
        <v>161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</row>
    <row r="20" ht="15.0" customHeight="1">
      <c r="A20" s="678" t="s">
        <v>162</v>
      </c>
      <c r="B20" s="679"/>
      <c r="C20" s="680"/>
      <c r="D20" s="681"/>
      <c r="E20" s="222"/>
      <c r="F20" s="683" t="str">
        <f t="shared" ref="F20:F28" si="15">+A6</f>
        <v>Frais de Constitution </v>
      </c>
      <c r="G20" s="684">
        <v>1.0</v>
      </c>
      <c r="H20" s="386">
        <f t="shared" ref="H20:H27" si="16">B6/G20</f>
        <v>10</v>
      </c>
      <c r="I20" s="384"/>
      <c r="J20" s="385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</row>
    <row r="21" ht="15.0" customHeight="1">
      <c r="A21" s="567" t="s">
        <v>163</v>
      </c>
      <c r="B21" s="297">
        <f>'Trésorerie'!N40</f>
        <v>0</v>
      </c>
      <c r="C21" s="299">
        <f>'Trésorerie'!N84</f>
        <v>50</v>
      </c>
      <c r="D21" s="309">
        <f>'Trésorerie'!N125</f>
        <v>0</v>
      </c>
      <c r="E21" s="222"/>
      <c r="F21" s="683" t="str">
        <f t="shared" si="15"/>
        <v>informatique et Logiciels</v>
      </c>
      <c r="G21" s="620">
        <v>3.0</v>
      </c>
      <c r="H21" s="386">
        <f t="shared" si="16"/>
        <v>6.666666667</v>
      </c>
      <c r="I21" s="384">
        <f t="shared" ref="I21:I27" si="17">(B7+C7)/G21</f>
        <v>23.33333333</v>
      </c>
      <c r="J21" s="385">
        <f t="shared" ref="J21:J27" si="18">(B7+C7+D7)/G21</f>
        <v>40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</row>
    <row r="22" ht="15.0" customHeight="1">
      <c r="A22" s="567" t="s">
        <v>164</v>
      </c>
      <c r="B22" s="297">
        <f>'Trésorerie'!N41</f>
        <v>7.142857143</v>
      </c>
      <c r="C22" s="299">
        <f>'Trésorerie'!N85</f>
        <v>14.28571429</v>
      </c>
      <c r="D22" s="309">
        <f>'Trésorerie'!N126</f>
        <v>14.28571429</v>
      </c>
      <c r="E22" s="222"/>
      <c r="F22" s="683" t="str">
        <f t="shared" si="15"/>
        <v>Reprise de bail</v>
      </c>
      <c r="G22" s="620">
        <v>5.0</v>
      </c>
      <c r="H22" s="386">
        <f t="shared" si="16"/>
        <v>0</v>
      </c>
      <c r="I22" s="384">
        <f t="shared" si="17"/>
        <v>0</v>
      </c>
      <c r="J22" s="385">
        <f t="shared" si="18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</row>
    <row r="23" ht="15.0" customHeight="1">
      <c r="A23" s="567" t="s">
        <v>165</v>
      </c>
      <c r="B23" s="297">
        <f>'Trésorerie'!N42</f>
        <v>7.142857143</v>
      </c>
      <c r="C23" s="299">
        <f>'Trésorerie'!N86</f>
        <v>28.57142857</v>
      </c>
      <c r="D23" s="309">
        <f>'Trésorerie'!N127</f>
        <v>28.57142857</v>
      </c>
      <c r="E23" s="222"/>
      <c r="F23" s="683" t="str">
        <f t="shared" si="15"/>
        <v>Aménagement locaux </v>
      </c>
      <c r="G23" s="685">
        <v>5.0</v>
      </c>
      <c r="H23" s="386">
        <f t="shared" si="16"/>
        <v>20</v>
      </c>
      <c r="I23" s="384">
        <f t="shared" si="17"/>
        <v>20</v>
      </c>
      <c r="J23" s="385">
        <f t="shared" si="18"/>
        <v>20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</row>
    <row r="24" ht="15.0" customHeight="1">
      <c r="A24" s="295" t="s">
        <v>166</v>
      </c>
      <c r="B24" s="297">
        <f>'Trésorerie'!N43</f>
        <v>28.125</v>
      </c>
      <c r="C24" s="299">
        <f>'Trésorerie'!N87</f>
        <v>37.5</v>
      </c>
      <c r="D24" s="309">
        <f>'Trésorerie'!N128</f>
        <v>37.5</v>
      </c>
      <c r="E24" s="222"/>
      <c r="F24" s="683" t="str">
        <f t="shared" si="15"/>
        <v>Equipement  de Production</v>
      </c>
      <c r="G24" s="620">
        <v>5.0</v>
      </c>
      <c r="H24" s="386">
        <f t="shared" si="16"/>
        <v>0</v>
      </c>
      <c r="I24" s="384">
        <f t="shared" si="17"/>
        <v>0</v>
      </c>
      <c r="J24" s="385">
        <f t="shared" si="18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</row>
    <row r="25" ht="15.0" customHeight="1">
      <c r="A25" s="686" t="s">
        <v>167</v>
      </c>
      <c r="B25" s="687">
        <f t="shared" ref="B25:D25" si="19">SUM(B21:B24)</f>
        <v>42.41071429</v>
      </c>
      <c r="C25" s="688">
        <f t="shared" si="19"/>
        <v>130.3571429</v>
      </c>
      <c r="D25" s="689">
        <f t="shared" si="19"/>
        <v>80.35714286</v>
      </c>
      <c r="E25" s="222"/>
      <c r="F25" s="683" t="str">
        <f t="shared" si="15"/>
        <v>Autres équipements</v>
      </c>
      <c r="G25" s="685">
        <v>5.0</v>
      </c>
      <c r="H25" s="386">
        <f t="shared" si="16"/>
        <v>0</v>
      </c>
      <c r="I25" s="384">
        <f t="shared" si="17"/>
        <v>0</v>
      </c>
      <c r="J25" s="385">
        <f t="shared" si="18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</row>
    <row r="26" ht="15.0" customHeight="1">
      <c r="A26" s="690" t="s">
        <v>169</v>
      </c>
      <c r="B26" s="361">
        <f t="shared" ref="B26:D26" si="20">B16+B18+B25</f>
        <v>453.7221673</v>
      </c>
      <c r="C26" s="369">
        <f t="shared" si="20"/>
        <v>231.2555369</v>
      </c>
      <c r="D26" s="691">
        <f t="shared" si="20"/>
        <v>193.2908529</v>
      </c>
      <c r="E26" s="222"/>
      <c r="F26" s="683" t="str">
        <f t="shared" si="15"/>
        <v>Divers 1</v>
      </c>
      <c r="G26" s="685">
        <v>5.0</v>
      </c>
      <c r="H26" s="386">
        <f t="shared" si="16"/>
        <v>0</v>
      </c>
      <c r="I26" s="384">
        <f t="shared" si="17"/>
        <v>0</v>
      </c>
      <c r="J26" s="385">
        <f t="shared" si="18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ht="15.0" customHeight="1">
      <c r="A27" s="376"/>
      <c r="B27" s="692"/>
      <c r="C27" s="692"/>
      <c r="D27" s="692"/>
      <c r="E27" s="222"/>
      <c r="F27" s="683" t="str">
        <f t="shared" si="15"/>
        <v>Divers 2</v>
      </c>
      <c r="G27" s="685">
        <v>5.0</v>
      </c>
      <c r="H27" s="386">
        <f t="shared" si="16"/>
        <v>0</v>
      </c>
      <c r="I27" s="384">
        <f t="shared" si="17"/>
        <v>0</v>
      </c>
      <c r="J27" s="385">
        <f t="shared" si="18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</row>
    <row r="28" ht="15.0" customHeight="1">
      <c r="A28" s="222"/>
      <c r="B28" s="222"/>
      <c r="C28" s="222"/>
      <c r="D28" s="222"/>
      <c r="E28" s="222"/>
      <c r="F28" s="693" t="str">
        <f t="shared" si="15"/>
        <v>Divers3</v>
      </c>
      <c r="G28" s="646">
        <v>5.0</v>
      </c>
      <c r="H28" s="695">
        <f>B11/G28</f>
        <v>0</v>
      </c>
      <c r="I28" s="697">
        <f>(B11+C11)/G28</f>
        <v>0</v>
      </c>
      <c r="J28" s="699">
        <f>(B11+C11+D11)/G28</f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</row>
    <row r="29" ht="19.5" customHeight="1">
      <c r="A29" s="222"/>
      <c r="B29" s="222"/>
      <c r="C29" s="222"/>
      <c r="D29" s="222"/>
      <c r="E29" s="222"/>
      <c r="F29" s="700" t="s">
        <v>171</v>
      </c>
      <c r="G29" s="701"/>
      <c r="H29" s="702">
        <f t="shared" ref="H29:J29" si="21">SUM(H20:H28)</f>
        <v>36.66666667</v>
      </c>
      <c r="I29" s="702">
        <f t="shared" si="21"/>
        <v>43.33333333</v>
      </c>
      <c r="J29" s="703">
        <f t="shared" si="21"/>
        <v>60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</row>
    <row r="30" ht="15.0" customHeight="1">
      <c r="A30" s="222"/>
      <c r="B30" s="222"/>
      <c r="C30" s="222"/>
      <c r="D30" s="222"/>
      <c r="E30" s="222"/>
      <c r="F30" s="619" t="s">
        <v>172</v>
      </c>
      <c r="G30" s="376"/>
      <c r="H30" s="376"/>
      <c r="I30" s="376"/>
      <c r="J30" s="376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</row>
    <row r="31" ht="18.0" customHeight="1">
      <c r="A31" s="678"/>
      <c r="B31" s="374"/>
      <c r="C31" s="374"/>
      <c r="D31" s="374"/>
      <c r="E31" s="222"/>
      <c r="F31" s="222"/>
      <c r="G31" s="222"/>
      <c r="H31" s="619"/>
      <c r="I31" s="619"/>
      <c r="J31" s="619"/>
      <c r="K31" s="619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</row>
    <row r="32" ht="18.75" customHeight="1">
      <c r="A32" s="705" t="s">
        <v>173</v>
      </c>
      <c r="B32" s="599" t="s">
        <v>70</v>
      </c>
      <c r="C32" s="601" t="s">
        <v>71</v>
      </c>
      <c r="D32" s="602" t="s">
        <v>72</v>
      </c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</row>
    <row r="33" ht="15.0" customHeight="1">
      <c r="A33" s="707" t="s">
        <v>174</v>
      </c>
      <c r="B33" s="610"/>
      <c r="C33" s="611"/>
      <c r="D33" s="708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</row>
    <row r="34" ht="15.0" customHeight="1">
      <c r="A34" s="709" t="s">
        <v>175</v>
      </c>
      <c r="B34" s="711">
        <v>100.0</v>
      </c>
      <c r="C34" s="712"/>
      <c r="D34" s="713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</row>
    <row r="35" ht="15.0" customHeight="1">
      <c r="A35" s="715" t="s">
        <v>176</v>
      </c>
      <c r="B35" s="620">
        <v>50.0</v>
      </c>
      <c r="C35" s="716"/>
      <c r="D35" s="717"/>
      <c r="E35" s="222"/>
      <c r="F35" s="222"/>
      <c r="G35" s="718" t="s">
        <v>177</v>
      </c>
      <c r="H35" s="606"/>
      <c r="I35" s="668"/>
      <c r="J35" s="669"/>
      <c r="K35" s="719" t="s">
        <v>178</v>
      </c>
      <c r="L35" s="460"/>
      <c r="M35" s="720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</row>
    <row r="36" ht="15.0" customHeight="1">
      <c r="A36" s="721" t="s">
        <v>179</v>
      </c>
      <c r="B36" s="722"/>
      <c r="C36" s="723"/>
      <c r="D36" s="724"/>
      <c r="E36" s="222"/>
      <c r="F36" s="725" t="s">
        <v>180</v>
      </c>
      <c r="G36" s="726" t="s">
        <v>181</v>
      </c>
      <c r="H36" s="727" t="s">
        <v>182</v>
      </c>
      <c r="I36" s="728" t="s">
        <v>183</v>
      </c>
      <c r="J36" s="730" t="s">
        <v>185</v>
      </c>
      <c r="K36" s="732" t="s">
        <v>186</v>
      </c>
      <c r="L36" s="734" t="s">
        <v>160</v>
      </c>
      <c r="M36" s="735" t="s">
        <v>187</v>
      </c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</row>
    <row r="37" ht="15.0" customHeight="1">
      <c r="A37" s="715" t="s">
        <v>163</v>
      </c>
      <c r="B37" s="620">
        <v>50.0</v>
      </c>
      <c r="C37" s="716"/>
      <c r="D37" s="717"/>
      <c r="E37" s="222"/>
      <c r="F37" s="736">
        <v>0.0</v>
      </c>
      <c r="G37" s="737">
        <v>12.0</v>
      </c>
      <c r="H37" s="738">
        <v>12.0</v>
      </c>
      <c r="I37" s="739">
        <v>38718.0</v>
      </c>
      <c r="J37" s="287">
        <f>+B37</f>
        <v>50</v>
      </c>
      <c r="K37" s="283">
        <v>0.0</v>
      </c>
      <c r="L37" s="275">
        <v>0.0</v>
      </c>
      <c r="M37" s="287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</row>
    <row r="38" ht="15.0" customHeight="1">
      <c r="A38" s="715" t="s">
        <v>188</v>
      </c>
      <c r="B38" s="740">
        <v>50.0</v>
      </c>
      <c r="C38" s="716"/>
      <c r="D38" s="717"/>
      <c r="E38" s="222"/>
      <c r="F38" s="741">
        <v>0.05</v>
      </c>
      <c r="G38" s="620">
        <v>48.0</v>
      </c>
      <c r="H38" s="742">
        <v>6.0</v>
      </c>
      <c r="I38" s="743">
        <v>38534.0</v>
      </c>
      <c r="J38" s="385">
        <f t="shared" ref="J38:J40" si="22">B38/(G38-H38)</f>
        <v>1.19047619</v>
      </c>
      <c r="K38" s="387">
        <f t="shared" ref="K38:K40" si="23">B38*F38/12</f>
        <v>0.2083333333</v>
      </c>
      <c r="L38" s="384">
        <f t="shared" ref="L38:L40" si="24">((B38-(12-H38)*J38))*F38/12</f>
        <v>0.1785714286</v>
      </c>
      <c r="M38" s="385">
        <f t="shared" ref="M38:M40" si="25">((B38-(24-H38)*J38))*F38/12</f>
        <v>0.119047619</v>
      </c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</row>
    <row r="39" ht="15.0" customHeight="1">
      <c r="A39" s="715" t="s">
        <v>165</v>
      </c>
      <c r="B39" s="620">
        <v>100.0</v>
      </c>
      <c r="C39" s="621">
        <v>50.0</v>
      </c>
      <c r="D39" s="717"/>
      <c r="E39" s="222"/>
      <c r="F39" s="741">
        <v>0.07</v>
      </c>
      <c r="G39" s="620">
        <v>48.0</v>
      </c>
      <c r="H39" s="742">
        <v>6.0</v>
      </c>
      <c r="I39" s="743">
        <v>38626.0</v>
      </c>
      <c r="J39" s="385">
        <f t="shared" si="22"/>
        <v>2.380952381</v>
      </c>
      <c r="K39" s="387">
        <f t="shared" si="23"/>
        <v>0.5833333333</v>
      </c>
      <c r="L39" s="384">
        <f t="shared" si="24"/>
        <v>0.5</v>
      </c>
      <c r="M39" s="385">
        <f t="shared" si="25"/>
        <v>0.3333333333</v>
      </c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</row>
    <row r="40" ht="15.0" customHeight="1">
      <c r="A40" s="745" t="s">
        <v>166</v>
      </c>
      <c r="B40" s="746">
        <v>150.0</v>
      </c>
      <c r="C40" s="747">
        <v>50.0</v>
      </c>
      <c r="D40" s="748"/>
      <c r="E40" s="222"/>
      <c r="F40" s="750">
        <v>0.07</v>
      </c>
      <c r="G40" s="751">
        <v>48.0</v>
      </c>
      <c r="H40" s="752">
        <v>0.0</v>
      </c>
      <c r="I40" s="753">
        <v>38443.0</v>
      </c>
      <c r="J40" s="328">
        <f t="shared" si="22"/>
        <v>3.125</v>
      </c>
      <c r="K40" s="754">
        <f t="shared" si="23"/>
        <v>0.875</v>
      </c>
      <c r="L40" s="697">
        <f t="shared" si="24"/>
        <v>0.65625</v>
      </c>
      <c r="M40" s="699">
        <f t="shared" si="25"/>
        <v>0.4375</v>
      </c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</row>
    <row r="41" ht="15.0" customHeight="1">
      <c r="A41" s="659"/>
      <c r="B41" s="660"/>
      <c r="C41" s="755"/>
      <c r="D41" s="756"/>
      <c r="E41" s="222"/>
      <c r="F41" s="626"/>
      <c r="G41" s="237"/>
      <c r="H41" s="237"/>
      <c r="I41" s="757"/>
      <c r="J41" s="692"/>
      <c r="K41" s="758">
        <f t="shared" ref="K41:M41" si="26">SUM(K37:K40)</f>
        <v>1.666666667</v>
      </c>
      <c r="L41" s="759">
        <f t="shared" si="26"/>
        <v>1.334821429</v>
      </c>
      <c r="M41" s="658">
        <f t="shared" si="26"/>
        <v>0.8898809524</v>
      </c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</row>
    <row r="42" ht="15.0" customHeight="1">
      <c r="A42" s="760" t="s">
        <v>189</v>
      </c>
      <c r="B42" s="390">
        <f>CptResu3ans!B64</f>
        <v>50.18811967</v>
      </c>
      <c r="C42" s="761">
        <f>CptResu3ans!C64</f>
        <v>21.29451367</v>
      </c>
      <c r="D42" s="762">
        <f>CptResu3ans!D64</f>
        <v>69.90822367</v>
      </c>
      <c r="E42" s="222"/>
      <c r="F42" s="376"/>
      <c r="G42" s="376"/>
      <c r="H42" s="222"/>
      <c r="I42" s="619"/>
      <c r="J42" s="619"/>
      <c r="K42" s="446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</row>
    <row r="43" ht="15.0" customHeight="1">
      <c r="A43" s="763" t="s">
        <v>190</v>
      </c>
      <c r="B43" s="765">
        <f t="shared" ref="B43:D43" si="27">SUM(B34:B42)</f>
        <v>550.1881197</v>
      </c>
      <c r="C43" s="766">
        <f t="shared" si="27"/>
        <v>121.2945137</v>
      </c>
      <c r="D43" s="767">
        <f t="shared" si="27"/>
        <v>69.90822367</v>
      </c>
      <c r="E43" s="222"/>
      <c r="F43" s="376"/>
      <c r="G43" s="376"/>
      <c r="H43" s="619" t="s">
        <v>191</v>
      </c>
      <c r="I43" s="376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</row>
    <row r="44" ht="15.0" customHeight="1">
      <c r="A44" s="768" t="s">
        <v>192</v>
      </c>
      <c r="B44" s="769">
        <f t="shared" ref="B44:D44" si="28">B43-B26</f>
        <v>96.46595238</v>
      </c>
      <c r="C44" s="770">
        <f t="shared" si="28"/>
        <v>-109.9610232</v>
      </c>
      <c r="D44" s="771">
        <f t="shared" si="28"/>
        <v>-123.3826292</v>
      </c>
      <c r="E44" s="222"/>
      <c r="F44" s="376"/>
      <c r="G44" s="376"/>
      <c r="H44" s="376"/>
      <c r="I44" s="376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</row>
    <row r="45" ht="15.0" customHeight="1">
      <c r="A45" s="772" t="s">
        <v>193</v>
      </c>
      <c r="B45" s="773">
        <f>B44</f>
        <v>96.46595238</v>
      </c>
      <c r="C45" s="774">
        <f t="shared" ref="C45:D45" si="29">B45+C44</f>
        <v>-13.49507081</v>
      </c>
      <c r="D45" s="775">
        <f t="shared" si="29"/>
        <v>-136.8777</v>
      </c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</row>
    <row r="46" ht="12.75" customHeight="1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</row>
    <row r="47" ht="12.75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</row>
    <row r="48" ht="12.75" customHeight="1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</row>
    <row r="49" ht="12.75" customHeight="1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</row>
    <row r="50" ht="12.75" customHeight="1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</row>
    <row r="51" ht="12.7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</row>
    <row r="52" ht="12.75" customHeigh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</row>
    <row r="53" ht="12.75" customHeight="1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</row>
    <row r="54" ht="12.75" customHeight="1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</row>
    <row r="55" ht="12.7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</row>
    <row r="56" ht="12.75" customHeight="1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</row>
    <row r="57" ht="12.75" customHeight="1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</row>
    <row r="58" ht="12.75" customHeight="1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</row>
    <row r="59" ht="12.75" customHeight="1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</row>
    <row r="60" ht="12.75" customHeight="1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</row>
    <row r="61" ht="12.75" customHeight="1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</row>
    <row r="62" ht="12.75" customHeight="1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</row>
    <row r="63" ht="12.75" customHeight="1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</row>
    <row r="64" ht="12.75" customHeight="1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</row>
    <row r="65" ht="12.75" customHeight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</row>
    <row r="66" ht="12.75" customHeight="1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</row>
    <row r="67" ht="12.75" customHeight="1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</row>
    <row r="68" ht="12.75" customHeight="1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</row>
    <row r="69" ht="12.75" customHeight="1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</row>
    <row r="70" ht="12.75" customHeight="1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</row>
    <row r="71" ht="12.75" customHeight="1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</row>
    <row r="72" ht="12.75" customHeight="1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</row>
    <row r="73" ht="12.75" customHeight="1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</row>
    <row r="74" ht="12.75" customHeight="1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</row>
    <row r="75" ht="12.75" customHeight="1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</row>
    <row r="76" ht="12.75" customHeight="1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</row>
    <row r="77" ht="12.75" customHeight="1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</row>
    <row r="78" ht="12.75" customHeight="1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</row>
    <row r="79" ht="12.75" customHeight="1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</row>
    <row r="80" ht="12.75" customHeight="1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</row>
    <row r="81" ht="12.75" customHeight="1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</row>
    <row r="82" ht="12.75" customHeigh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</row>
    <row r="83" ht="12.75" customHeight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ht="12.75" customHeight="1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</row>
    <row r="85" ht="12.75" customHeight="1">
      <c r="A85" s="222"/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</row>
    <row r="86" ht="12.75" customHeight="1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</row>
    <row r="87" ht="12.75" customHeight="1">
      <c r="A87" s="222"/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</row>
    <row r="88" ht="12.75" customHeight="1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</row>
    <row r="89" ht="12.75" customHeight="1">
      <c r="A89" s="222"/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</row>
    <row r="90" ht="12.75" customHeight="1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</row>
    <row r="91" ht="12.75" customHeight="1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ht="12.75" customHeight="1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</row>
    <row r="93" ht="12.75" customHeight="1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</row>
    <row r="94" ht="12.75" customHeight="1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</row>
    <row r="95" ht="12.75" customHeight="1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</row>
    <row r="96" ht="12.75" customHeight="1">
      <c r="A96" s="222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</row>
    <row r="97" ht="12.75" customHeight="1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</row>
    <row r="98" ht="12.75" customHeight="1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</row>
    <row r="99" ht="12.75" customHeight="1">
      <c r="A99" s="222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</row>
    <row r="100" ht="12.75" customHeight="1">
      <c r="A100" s="222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</row>
    <row r="101" ht="12.75" customHeight="1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</row>
    <row r="102" ht="12.75" customHeight="1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</row>
    <row r="103" ht="12.75" customHeight="1">
      <c r="A103" s="222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</row>
    <row r="104" ht="12.75" customHeight="1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</row>
    <row r="105" ht="12.75" customHeight="1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</row>
    <row r="106" ht="12.75" customHeight="1">
      <c r="A106" s="22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</row>
    <row r="107" ht="12.75" customHeight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</row>
    <row r="108" ht="12.75" customHeight="1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</row>
    <row r="109" ht="12.75" customHeight="1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</row>
    <row r="110" ht="12.75" customHeight="1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</row>
    <row r="111" ht="12.75" customHeight="1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</row>
    <row r="112" ht="12.75" customHeight="1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</row>
    <row r="113" ht="12.75" customHeight="1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</row>
    <row r="114" ht="12.75" customHeight="1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</row>
    <row r="115" ht="12.75" customHeight="1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</row>
    <row r="116" ht="12.75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</row>
    <row r="117" ht="12.75" customHeight="1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</row>
    <row r="118" ht="12.75" customHeight="1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</row>
    <row r="119" ht="12.75" customHeight="1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</row>
    <row r="120" ht="12.75" customHeight="1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</row>
    <row r="121" ht="12.75" customHeight="1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</row>
    <row r="122" ht="12.75" customHeigh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</row>
    <row r="123" ht="12.75" customHeight="1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</row>
    <row r="124" ht="12.75" customHeight="1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</row>
    <row r="125" ht="12.75" customHeight="1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</row>
    <row r="126" ht="12.75" customHeight="1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</row>
    <row r="127" ht="12.75" customHeight="1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</row>
    <row r="128" ht="12.75" customHeight="1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</row>
    <row r="129" ht="12.75" customHeight="1">
      <c r="A129" s="22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</row>
    <row r="130" ht="12.75" customHeight="1">
      <c r="A130" s="22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</row>
    <row r="131" ht="12.75" customHeight="1">
      <c r="A131" s="22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</row>
    <row r="132" ht="12.75" customHeight="1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</row>
    <row r="133" ht="12.75" customHeight="1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</row>
    <row r="134" ht="12.75" customHeight="1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</row>
    <row r="135" ht="12.75" customHeight="1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</row>
    <row r="136" ht="12.75" customHeight="1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</row>
    <row r="137" ht="12.75" customHeight="1">
      <c r="A137" s="222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</row>
    <row r="138" ht="12.75" customHeight="1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</row>
    <row r="139" ht="12.75" customHeight="1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</row>
    <row r="140" ht="12.75" customHeight="1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</row>
    <row r="141" ht="12.75" customHeight="1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</row>
    <row r="142" ht="12.75" customHeight="1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</row>
    <row r="143" ht="12.75" customHeight="1">
      <c r="A143" s="222"/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</row>
    <row r="144" ht="12.75" customHeight="1">
      <c r="A144" s="222"/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</row>
    <row r="145" ht="12.75" customHeight="1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</row>
    <row r="146" ht="12.75" customHeight="1">
      <c r="A146" s="222"/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</row>
    <row r="147" ht="12.75" customHeight="1">
      <c r="A147" s="222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</row>
    <row r="148" ht="12.75" customHeight="1">
      <c r="A148" s="222"/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</row>
    <row r="149" ht="12.75" customHeight="1">
      <c r="A149" s="222"/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</row>
    <row r="150" ht="12.75" customHeight="1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</row>
    <row r="151" ht="12.75" customHeight="1">
      <c r="A151" s="222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</row>
    <row r="152" ht="12.75" customHeight="1">
      <c r="A152" s="222"/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</row>
    <row r="153" ht="12.75" customHeight="1">
      <c r="A153" s="222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</row>
    <row r="154" ht="12.75" customHeight="1">
      <c r="A154" s="222"/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</row>
    <row r="155" ht="12.75" customHeight="1">
      <c r="A155" s="222"/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</row>
    <row r="156" ht="12.75" customHeight="1">
      <c r="A156" s="222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</row>
    <row r="157" ht="12.75" customHeight="1">
      <c r="A157" s="222"/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</row>
    <row r="158" ht="12.75" customHeight="1">
      <c r="A158" s="222"/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</row>
    <row r="159" ht="12.75" customHeight="1">
      <c r="A159" s="222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</row>
    <row r="160" ht="12.75" customHeight="1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</row>
    <row r="161" ht="12.75" customHeight="1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</row>
    <row r="162" ht="12.75" customHeigh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</row>
    <row r="163" ht="12.75" customHeight="1">
      <c r="A163" s="222"/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</row>
    <row r="164" ht="12.75" customHeight="1">
      <c r="A164" s="222"/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</row>
    <row r="165" ht="12.75" customHeight="1">
      <c r="A165" s="222"/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</row>
    <row r="166" ht="12.75" customHeight="1">
      <c r="A166" s="222"/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</row>
    <row r="167" ht="12.75" customHeight="1">
      <c r="A167" s="222"/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</row>
    <row r="168" ht="12.75" customHeight="1">
      <c r="A168" s="222"/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</row>
    <row r="169" ht="12.75" customHeight="1">
      <c r="A169" s="222"/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</row>
    <row r="170" ht="12.75" customHeight="1">
      <c r="A170" s="222"/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</row>
    <row r="171" ht="12.75" customHeight="1">
      <c r="A171" s="222"/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</row>
    <row r="172" ht="12.75" customHeight="1">
      <c r="A172" s="222"/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</row>
    <row r="173" ht="12.75" customHeight="1">
      <c r="A173" s="222"/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</row>
    <row r="174" ht="12.75" customHeight="1">
      <c r="A174" s="222"/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</row>
    <row r="175" ht="12.75" customHeight="1">
      <c r="A175" s="222"/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</row>
    <row r="176" ht="12.75" customHeight="1">
      <c r="A176" s="222"/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</row>
    <row r="177" ht="12.75" customHeight="1">
      <c r="A177" s="222"/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</row>
    <row r="178" ht="12.75" customHeight="1">
      <c r="A178" s="222"/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</row>
    <row r="179" ht="12.75" customHeight="1">
      <c r="A179" s="222"/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</row>
    <row r="180" ht="12.75" customHeight="1">
      <c r="A180" s="222"/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</row>
    <row r="181" ht="12.75" customHeight="1">
      <c r="A181" s="222"/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</row>
    <row r="182" ht="12.75" customHeight="1">
      <c r="A182" s="222"/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</row>
    <row r="183" ht="12.75" customHeight="1">
      <c r="A183" s="222"/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</row>
    <row r="184" ht="12.75" customHeight="1">
      <c r="A184" s="222"/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</row>
    <row r="185" ht="12.75" customHeight="1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</row>
    <row r="186" ht="12.75" customHeight="1">
      <c r="A186" s="222"/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</row>
    <row r="187" ht="12.75" customHeight="1">
      <c r="A187" s="222"/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</row>
    <row r="188" ht="12.75" customHeight="1">
      <c r="A188" s="222"/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</row>
    <row r="189" ht="12.75" customHeight="1">
      <c r="A189" s="222"/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</row>
    <row r="190" ht="12.75" customHeight="1">
      <c r="A190" s="222"/>
      <c r="B190" s="222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</row>
    <row r="191" ht="12.75" customHeight="1">
      <c r="A191" s="222"/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</row>
    <row r="192" ht="12.75" customHeight="1">
      <c r="A192" s="222"/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</row>
    <row r="193" ht="12.75" customHeight="1">
      <c r="A193" s="222"/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</row>
    <row r="194" ht="12.75" customHeight="1">
      <c r="A194" s="222"/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</row>
    <row r="195" ht="12.75" customHeight="1">
      <c r="A195" s="22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</row>
    <row r="196" ht="12.75" customHeight="1">
      <c r="A196" s="222"/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</row>
    <row r="197" ht="12.75" customHeight="1">
      <c r="A197" s="222"/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</row>
    <row r="198" ht="12.75" customHeight="1">
      <c r="A198" s="222"/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</row>
    <row r="199" ht="12.75" customHeight="1">
      <c r="A199" s="222"/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</row>
    <row r="200" ht="12.75" customHeight="1">
      <c r="A200" s="222"/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</row>
    <row r="201" ht="12.75" customHeight="1">
      <c r="A201" s="222"/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</row>
    <row r="202" ht="12.75" customHeigh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</row>
    <row r="203" ht="12.75" customHeight="1">
      <c r="A203" s="222"/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</row>
    <row r="204" ht="12.75" customHeight="1">
      <c r="A204" s="222"/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</row>
    <row r="205" ht="12.75" customHeight="1">
      <c r="A205" s="222"/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</row>
    <row r="206" ht="12.75" customHeight="1">
      <c r="A206" s="222"/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</row>
    <row r="207" ht="12.75" customHeight="1">
      <c r="A207" s="222"/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</row>
    <row r="208" ht="12.75" customHeight="1">
      <c r="A208" s="222"/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</row>
    <row r="209" ht="12.75" customHeight="1">
      <c r="A209" s="222"/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</row>
    <row r="210" ht="12.75" customHeight="1">
      <c r="A210" s="222"/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</row>
    <row r="211" ht="12.75" customHeight="1">
      <c r="A211" s="222"/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</row>
    <row r="212" ht="12.75" customHeight="1">
      <c r="A212" s="222"/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</row>
    <row r="213" ht="12.75" customHeight="1">
      <c r="A213" s="222"/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</row>
    <row r="214" ht="12.75" customHeight="1">
      <c r="A214" s="222"/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</row>
    <row r="215" ht="12.75" customHeight="1">
      <c r="A215" s="222"/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</row>
    <row r="216" ht="12.75" customHeight="1">
      <c r="A216" s="222"/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</row>
    <row r="217" ht="12.75" customHeight="1">
      <c r="A217" s="222"/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</row>
    <row r="218" ht="12.75" customHeight="1">
      <c r="A218" s="222"/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</row>
    <row r="219" ht="12.75" customHeight="1">
      <c r="A219" s="222"/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</row>
    <row r="220" ht="12.75" customHeight="1">
      <c r="A220" s="222"/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</row>
    <row r="221" ht="12.75" customHeight="1">
      <c r="A221" s="222"/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</row>
    <row r="222" ht="12.75" customHeight="1">
      <c r="A222" s="222"/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</row>
    <row r="223" ht="12.75" customHeight="1">
      <c r="A223" s="222"/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</row>
    <row r="224" ht="12.75" customHeight="1">
      <c r="A224" s="222"/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</row>
    <row r="225" ht="12.75" customHeight="1">
      <c r="A225" s="222"/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</row>
    <row r="226" ht="12.75" customHeight="1">
      <c r="A226" s="222"/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</row>
    <row r="227" ht="12.75" customHeight="1">
      <c r="A227" s="222"/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</row>
    <row r="228" ht="12.75" customHeight="1">
      <c r="A228" s="222"/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</row>
    <row r="229" ht="12.75" customHeight="1">
      <c r="A229" s="222"/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</row>
    <row r="230" ht="12.75" customHeight="1">
      <c r="A230" s="22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</row>
    <row r="231" ht="12.75" customHeight="1">
      <c r="A231" s="222"/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</row>
    <row r="232" ht="12.75" customHeight="1">
      <c r="A232" s="222"/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</row>
    <row r="233" ht="12.75" customHeight="1">
      <c r="A233" s="222"/>
      <c r="B233" s="222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</row>
    <row r="234" ht="12.75" customHeight="1">
      <c r="A234" s="222"/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</row>
    <row r="235" ht="12.75" customHeight="1">
      <c r="A235" s="222"/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</row>
    <row r="236" ht="12.75" customHeight="1">
      <c r="A236" s="222"/>
      <c r="B236" s="222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</row>
    <row r="237" ht="12.75" customHeight="1">
      <c r="A237" s="222"/>
      <c r="B237" s="222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</row>
    <row r="238" ht="12.75" customHeight="1">
      <c r="A238" s="222"/>
      <c r="B238" s="222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</row>
    <row r="239" ht="12.75" customHeight="1">
      <c r="A239" s="222"/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</row>
    <row r="240" ht="12.75" customHeight="1">
      <c r="A240" s="222"/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</row>
    <row r="241" ht="12.75" customHeight="1">
      <c r="A241" s="222"/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</row>
    <row r="242" ht="12.75" customHeigh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</row>
    <row r="243" ht="12.75" customHeight="1">
      <c r="A243" s="222"/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</row>
    <row r="244" ht="12.75" customHeight="1">
      <c r="A244" s="222"/>
      <c r="B244" s="222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</row>
    <row r="245" ht="12.75" customHeight="1">
      <c r="A245" s="222"/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</row>
    <row r="246" ht="12.75" customHeight="1">
      <c r="A246" s="222"/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</row>
    <row r="247" ht="12.75" customHeight="1">
      <c r="A247" s="222"/>
      <c r="B247" s="222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</row>
    <row r="248" ht="12.75" customHeight="1">
      <c r="A248" s="222"/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</row>
    <row r="249" ht="12.75" customHeight="1">
      <c r="A249" s="222"/>
      <c r="B249" s="222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</row>
    <row r="250" ht="12.75" customHeight="1">
      <c r="A250" s="222"/>
      <c r="B250" s="222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</row>
    <row r="251" ht="12.75" customHeight="1">
      <c r="A251" s="222"/>
      <c r="B251" s="222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</row>
    <row r="252" ht="12.75" customHeight="1">
      <c r="A252" s="222"/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</row>
    <row r="253" ht="12.75" customHeight="1">
      <c r="A253" s="222"/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</row>
    <row r="254" ht="12.75" customHeight="1">
      <c r="A254" s="222"/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</row>
    <row r="255" ht="12.75" customHeight="1">
      <c r="A255" s="22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</row>
    <row r="256" ht="12.75" customHeight="1">
      <c r="A256" s="222"/>
      <c r="B256" s="222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</row>
    <row r="257" ht="12.75" customHeight="1">
      <c r="A257" s="222"/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</row>
    <row r="258" ht="12.75" customHeight="1">
      <c r="A258" s="222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</row>
    <row r="259" ht="12.75" customHeight="1">
      <c r="A259" s="222"/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</row>
    <row r="260" ht="12.75" customHeight="1">
      <c r="A260" s="222"/>
      <c r="B260" s="222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</row>
    <row r="261" ht="12.75" customHeight="1">
      <c r="A261" s="222"/>
      <c r="B261" s="222"/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</row>
    <row r="262" ht="12.75" customHeight="1">
      <c r="A262" s="222"/>
      <c r="B262" s="222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</row>
    <row r="263" ht="12.75" customHeight="1">
      <c r="A263" s="222"/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</row>
    <row r="264" ht="12.75" customHeight="1">
      <c r="A264" s="222"/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</row>
    <row r="265" ht="12.75" customHeight="1">
      <c r="A265" s="222"/>
      <c r="B265" s="22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</row>
    <row r="266" ht="12.75" customHeight="1">
      <c r="A266" s="222"/>
      <c r="B266" s="22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</row>
    <row r="267" ht="12.75" customHeight="1">
      <c r="A267" s="222"/>
      <c r="B267" s="222"/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</row>
    <row r="268" ht="12.75" customHeight="1">
      <c r="A268" s="222"/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</row>
    <row r="269" ht="12.75" customHeight="1">
      <c r="A269" s="222"/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</row>
    <row r="270" ht="12.75" customHeight="1">
      <c r="A270" s="222"/>
      <c r="B270" s="222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</row>
    <row r="271" ht="12.75" customHeight="1">
      <c r="A271" s="222"/>
      <c r="B271" s="222"/>
      <c r="C271" s="222"/>
      <c r="D271" s="222"/>
      <c r="E271" s="222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</row>
    <row r="272" ht="12.75" customHeight="1">
      <c r="A272" s="222"/>
      <c r="B272" s="222"/>
      <c r="C272" s="222"/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</row>
    <row r="273" ht="12.75" customHeight="1">
      <c r="A273" s="222"/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</row>
    <row r="274" ht="12.75" customHeight="1">
      <c r="A274" s="222"/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</row>
    <row r="275" ht="12.75" customHeight="1">
      <c r="A275" s="222"/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</row>
    <row r="276" ht="12.75" customHeight="1">
      <c r="A276" s="222"/>
      <c r="B276" s="222"/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</row>
    <row r="277" ht="12.75" customHeight="1">
      <c r="A277" s="222"/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</row>
    <row r="278" ht="12.75" customHeight="1">
      <c r="A278" s="222"/>
      <c r="B278" s="222"/>
      <c r="C278" s="222"/>
      <c r="D278" s="222"/>
      <c r="E278" s="222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</row>
    <row r="279" ht="12.75" customHeight="1">
      <c r="A279" s="222"/>
      <c r="B279" s="222"/>
      <c r="C279" s="222"/>
      <c r="D279" s="222"/>
      <c r="E279" s="222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</row>
    <row r="280" ht="12.75" customHeight="1">
      <c r="A280" s="222"/>
      <c r="B280" s="222"/>
      <c r="C280" s="222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</row>
    <row r="281" ht="12.75" customHeight="1">
      <c r="A281" s="222"/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</row>
    <row r="282" ht="12.75" customHeigh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</row>
    <row r="283" ht="12.75" customHeight="1">
      <c r="A283" s="222"/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</row>
    <row r="284" ht="12.75" customHeight="1">
      <c r="A284" s="222"/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</row>
    <row r="285" ht="12.75" customHeight="1">
      <c r="A285" s="222"/>
      <c r="B285" s="222"/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</row>
    <row r="286" ht="12.75" customHeight="1">
      <c r="A286" s="222"/>
      <c r="B286" s="222"/>
      <c r="C286" s="222"/>
      <c r="D286" s="222"/>
      <c r="E286" s="222"/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</row>
    <row r="287" ht="12.75" customHeight="1">
      <c r="A287" s="222"/>
      <c r="B287" s="222"/>
      <c r="C287" s="222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</row>
    <row r="288" ht="12.75" customHeight="1">
      <c r="A288" s="222"/>
      <c r="B288" s="222"/>
      <c r="C288" s="222"/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</row>
    <row r="289" ht="12.75" customHeight="1">
      <c r="A289" s="222"/>
      <c r="B289" s="222"/>
      <c r="C289" s="222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</row>
    <row r="290" ht="12.75" customHeight="1">
      <c r="A290" s="222"/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</row>
    <row r="291" ht="12.75" customHeight="1">
      <c r="A291" s="222"/>
      <c r="B291" s="222"/>
      <c r="C291" s="222"/>
      <c r="D291" s="222"/>
      <c r="E291" s="222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</row>
    <row r="292" ht="12.75" customHeight="1">
      <c r="A292" s="222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</row>
    <row r="293" ht="12.75" customHeight="1">
      <c r="A293" s="222"/>
      <c r="B293" s="222"/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</row>
    <row r="294" ht="12.75" customHeight="1">
      <c r="A294" s="222"/>
      <c r="B294" s="222"/>
      <c r="C294" s="222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</row>
    <row r="295" ht="12.75" customHeight="1">
      <c r="A295" s="222"/>
      <c r="B295" s="222"/>
      <c r="C295" s="222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</row>
    <row r="296" ht="12.75" customHeight="1">
      <c r="A296" s="222"/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</row>
    <row r="297" ht="12.75" customHeight="1">
      <c r="A297" s="222"/>
      <c r="B297" s="222"/>
      <c r="C297" s="222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</row>
    <row r="298" ht="12.75" customHeight="1">
      <c r="A298" s="222"/>
      <c r="B298" s="222"/>
      <c r="C298" s="222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</row>
    <row r="299" ht="12.75" customHeight="1">
      <c r="A299" s="222"/>
      <c r="B299" s="222"/>
      <c r="C299" s="222"/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</row>
    <row r="300" ht="12.75" customHeight="1">
      <c r="A300" s="222"/>
      <c r="B300" s="222"/>
      <c r="C300" s="222"/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</row>
    <row r="301" ht="12.75" customHeight="1">
      <c r="A301" s="222"/>
      <c r="B301" s="222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</row>
    <row r="302" ht="12.75" customHeight="1">
      <c r="A302" s="222"/>
      <c r="B302" s="222"/>
      <c r="C302" s="222"/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</row>
    <row r="303" ht="12.75" customHeight="1">
      <c r="A303" s="222"/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</row>
    <row r="304" ht="12.75" customHeight="1">
      <c r="A304" s="222"/>
      <c r="B304" s="222"/>
      <c r="C304" s="222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</row>
    <row r="305" ht="12.75" customHeight="1">
      <c r="A305" s="222"/>
      <c r="B305" s="222"/>
      <c r="C305" s="222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</row>
    <row r="306" ht="12.75" customHeight="1">
      <c r="A306" s="222"/>
      <c r="B306" s="222"/>
      <c r="C306" s="222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</row>
    <row r="307" ht="12.75" customHeight="1">
      <c r="A307" s="222"/>
      <c r="B307" s="222"/>
      <c r="C307" s="222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</row>
    <row r="308" ht="12.75" customHeight="1">
      <c r="A308" s="222"/>
      <c r="B308" s="222"/>
      <c r="C308" s="222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</row>
    <row r="309" ht="12.75" customHeight="1">
      <c r="A309" s="222"/>
      <c r="B309" s="222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</row>
    <row r="310" ht="12.75" customHeight="1">
      <c r="A310" s="222"/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</row>
    <row r="311" ht="12.75" customHeight="1">
      <c r="A311" s="222"/>
      <c r="B311" s="222"/>
      <c r="C311" s="222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</row>
    <row r="312" ht="12.75" customHeight="1">
      <c r="A312" s="222"/>
      <c r="B312" s="22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</row>
    <row r="313" ht="12.75" customHeight="1">
      <c r="A313" s="222"/>
      <c r="B313" s="222"/>
      <c r="C313" s="222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</row>
    <row r="314" ht="12.75" customHeight="1">
      <c r="A314" s="222"/>
      <c r="B314" s="222"/>
      <c r="C314" s="222"/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</row>
    <row r="315" ht="12.75" customHeight="1">
      <c r="A315" s="222"/>
      <c r="B315" s="222"/>
      <c r="C315" s="222"/>
      <c r="D315" s="222"/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</row>
    <row r="316" ht="12.75" customHeight="1">
      <c r="A316" s="222"/>
      <c r="B316" s="222"/>
      <c r="C316" s="222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</row>
    <row r="317" ht="12.75" customHeight="1">
      <c r="A317" s="222"/>
      <c r="B317" s="222"/>
      <c r="C317" s="222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</row>
    <row r="318" ht="12.75" customHeight="1">
      <c r="A318" s="222"/>
      <c r="B318" s="222"/>
      <c r="C318" s="222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</row>
    <row r="319" ht="12.75" customHeight="1">
      <c r="A319" s="222"/>
      <c r="B319" s="222"/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</row>
    <row r="320" ht="12.75" customHeight="1">
      <c r="A320" s="222"/>
      <c r="B320" s="222"/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</row>
    <row r="321" ht="12.75" customHeight="1">
      <c r="A321" s="222"/>
      <c r="B321" s="222"/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</row>
    <row r="322" ht="12.75" customHeigh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</row>
    <row r="323" ht="12.75" customHeight="1">
      <c r="A323" s="222"/>
      <c r="B323" s="222"/>
      <c r="C323" s="222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</row>
    <row r="324" ht="12.75" customHeight="1">
      <c r="A324" s="222"/>
      <c r="B324" s="222"/>
      <c r="C324" s="222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</row>
    <row r="325" ht="12.75" customHeight="1">
      <c r="A325" s="222"/>
      <c r="B325" s="222"/>
      <c r="C325" s="222"/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</row>
    <row r="326" ht="12.75" customHeight="1">
      <c r="A326" s="222"/>
      <c r="B326" s="222"/>
      <c r="C326" s="222"/>
      <c r="D326" s="222"/>
      <c r="E326" s="222"/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</row>
    <row r="327" ht="12.75" customHeight="1">
      <c r="A327" s="222"/>
      <c r="B327" s="222"/>
      <c r="C327" s="222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</row>
    <row r="328" ht="12.75" customHeight="1">
      <c r="A328" s="222"/>
      <c r="B328" s="222"/>
      <c r="C328" s="222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</row>
    <row r="329" ht="12.75" customHeight="1">
      <c r="A329" s="222"/>
      <c r="B329" s="222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</row>
    <row r="330" ht="12.75" customHeight="1">
      <c r="A330" s="222"/>
      <c r="B330" s="222"/>
      <c r="C330" s="222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</row>
    <row r="331" ht="12.75" customHeight="1">
      <c r="A331" s="222"/>
      <c r="B331" s="222"/>
      <c r="C331" s="222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</row>
    <row r="332" ht="12.75" customHeight="1">
      <c r="A332" s="222"/>
      <c r="B332" s="222"/>
      <c r="C332" s="222"/>
      <c r="D332" s="222"/>
      <c r="E332" s="222"/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</row>
    <row r="333" ht="12.75" customHeight="1">
      <c r="A333" s="222"/>
      <c r="B333" s="222"/>
      <c r="C333" s="222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</row>
    <row r="334" ht="12.75" customHeight="1">
      <c r="A334" s="222"/>
      <c r="B334" s="222"/>
      <c r="C334" s="222"/>
      <c r="D334" s="222"/>
      <c r="E334" s="222"/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</row>
    <row r="335" ht="12.75" customHeight="1">
      <c r="A335" s="222"/>
      <c r="B335" s="222"/>
      <c r="C335" s="222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</row>
    <row r="336" ht="12.75" customHeight="1">
      <c r="A336" s="222"/>
      <c r="B336" s="222"/>
      <c r="C336" s="222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</row>
    <row r="337" ht="12.75" customHeight="1">
      <c r="A337" s="222"/>
      <c r="B337" s="222"/>
      <c r="C337" s="222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</row>
    <row r="338" ht="12.75" customHeight="1">
      <c r="A338" s="222"/>
      <c r="B338" s="222"/>
      <c r="C338" s="222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</row>
    <row r="339" ht="12.75" customHeight="1">
      <c r="A339" s="222"/>
      <c r="B339" s="222"/>
      <c r="C339" s="222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</row>
    <row r="340" ht="12.75" customHeight="1">
      <c r="A340" s="222"/>
      <c r="B340" s="222"/>
      <c r="C340" s="222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</row>
    <row r="341" ht="12.75" customHeight="1">
      <c r="A341" s="222"/>
      <c r="B341" s="222"/>
      <c r="C341" s="222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</row>
    <row r="342" ht="12.75" customHeight="1">
      <c r="A342" s="222"/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</row>
    <row r="343" ht="12.75" customHeight="1">
      <c r="A343" s="222"/>
      <c r="B343" s="222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</row>
    <row r="344" ht="12.75" customHeight="1">
      <c r="A344" s="222"/>
      <c r="B344" s="222"/>
      <c r="C344" s="222"/>
      <c r="D344" s="222"/>
      <c r="E344" s="222"/>
      <c r="F344" s="222"/>
      <c r="G344" s="222"/>
      <c r="H344" s="222"/>
      <c r="I344" s="222"/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</row>
    <row r="345" ht="12.75" customHeight="1">
      <c r="A345" s="222"/>
      <c r="B345" s="222"/>
      <c r="C345" s="222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</row>
    <row r="346" ht="12.75" customHeight="1">
      <c r="A346" s="222"/>
      <c r="B346" s="222"/>
      <c r="C346" s="222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</row>
    <row r="347" ht="12.75" customHeight="1">
      <c r="A347" s="222"/>
      <c r="B347" s="222"/>
      <c r="C347" s="222"/>
      <c r="D347" s="222"/>
      <c r="E347" s="222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</row>
    <row r="348" ht="12.75" customHeight="1">
      <c r="A348" s="222"/>
      <c r="B348" s="222"/>
      <c r="C348" s="222"/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</row>
    <row r="349" ht="12.75" customHeight="1">
      <c r="A349" s="222"/>
      <c r="B349" s="222"/>
      <c r="C349" s="222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</row>
    <row r="350" ht="12.75" customHeight="1">
      <c r="A350" s="222"/>
      <c r="B350" s="222"/>
      <c r="C350" s="222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</row>
    <row r="351" ht="12.75" customHeight="1">
      <c r="A351" s="222"/>
      <c r="B351" s="222"/>
      <c r="C351" s="222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</row>
    <row r="352" ht="12.75" customHeight="1">
      <c r="A352" s="222"/>
      <c r="B352" s="222"/>
      <c r="C352" s="222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</row>
    <row r="353" ht="12.75" customHeight="1">
      <c r="A353" s="222"/>
      <c r="B353" s="222"/>
      <c r="C353" s="222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</row>
    <row r="354" ht="12.75" customHeight="1">
      <c r="A354" s="222"/>
      <c r="B354" s="222"/>
      <c r="C354" s="222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</row>
    <row r="355" ht="12.75" customHeight="1">
      <c r="A355" s="222"/>
      <c r="B355" s="222"/>
      <c r="C355" s="222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</row>
    <row r="356" ht="12.75" customHeight="1">
      <c r="A356" s="222"/>
      <c r="B356" s="222"/>
      <c r="C356" s="222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</row>
    <row r="357" ht="12.75" customHeight="1">
      <c r="A357" s="222"/>
      <c r="B357" s="222"/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</row>
    <row r="358" ht="12.75" customHeight="1">
      <c r="A358" s="222"/>
      <c r="B358" s="222"/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</row>
    <row r="359" ht="12.75" customHeight="1">
      <c r="A359" s="22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</row>
    <row r="360" ht="12.75" customHeight="1">
      <c r="A360" s="222"/>
      <c r="B360" s="222"/>
      <c r="C360" s="222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</row>
    <row r="361" ht="12.75" customHeight="1">
      <c r="A361" s="222"/>
      <c r="B361" s="222"/>
      <c r="C361" s="222"/>
      <c r="D361" s="222"/>
      <c r="E361" s="222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</row>
    <row r="362" ht="12.75" customHeigh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</row>
    <row r="363" ht="12.75" customHeight="1">
      <c r="A363" s="222"/>
      <c r="B363" s="222"/>
      <c r="C363" s="222"/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</row>
    <row r="364" ht="12.75" customHeight="1">
      <c r="A364" s="222"/>
      <c r="B364" s="222"/>
      <c r="C364" s="222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</row>
    <row r="365" ht="12.75" customHeight="1">
      <c r="A365" s="222"/>
      <c r="B365" s="222"/>
      <c r="C365" s="222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</row>
    <row r="366" ht="12.75" customHeight="1">
      <c r="A366" s="222"/>
      <c r="B366" s="222"/>
      <c r="C366" s="222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</row>
    <row r="367" ht="12.75" customHeight="1">
      <c r="A367" s="222"/>
      <c r="B367" s="222"/>
      <c r="C367" s="222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</row>
    <row r="368" ht="12.75" customHeight="1">
      <c r="A368" s="222"/>
      <c r="B368" s="222"/>
      <c r="C368" s="222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</row>
    <row r="369" ht="12.75" customHeight="1">
      <c r="A369" s="222"/>
      <c r="B369" s="222"/>
      <c r="C369" s="222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</row>
    <row r="370" ht="12.75" customHeight="1">
      <c r="A370" s="222"/>
      <c r="B370" s="222"/>
      <c r="C370" s="222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</row>
    <row r="371" ht="12.75" customHeight="1">
      <c r="A371" s="222"/>
      <c r="B371" s="222"/>
      <c r="C371" s="222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</row>
    <row r="372" ht="12.75" customHeight="1">
      <c r="A372" s="222"/>
      <c r="B372" s="222"/>
      <c r="C372" s="222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</row>
    <row r="373" ht="12.75" customHeight="1">
      <c r="A373" s="222"/>
      <c r="B373" s="222"/>
      <c r="C373" s="222"/>
      <c r="D373" s="222"/>
      <c r="E373" s="222"/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</row>
    <row r="374" ht="12.75" customHeight="1">
      <c r="A374" s="222"/>
      <c r="B374" s="222"/>
      <c r="C374" s="222"/>
      <c r="D374" s="222"/>
      <c r="E374" s="222"/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</row>
    <row r="375" ht="12.75" customHeight="1">
      <c r="A375" s="222"/>
      <c r="B375" s="222"/>
      <c r="C375" s="222"/>
      <c r="D375" s="222"/>
      <c r="E375" s="222"/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</row>
    <row r="376" ht="12.75" customHeight="1">
      <c r="A376" s="222"/>
      <c r="B376" s="222"/>
      <c r="C376" s="222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</row>
    <row r="377" ht="12.75" customHeight="1">
      <c r="A377" s="222"/>
      <c r="B377" s="222"/>
      <c r="C377" s="222"/>
      <c r="D377" s="222"/>
      <c r="E377" s="222"/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</row>
    <row r="378" ht="12.75" customHeight="1">
      <c r="A378" s="222"/>
      <c r="B378" s="222"/>
      <c r="C378" s="222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</row>
    <row r="379" ht="12.75" customHeight="1">
      <c r="A379" s="222"/>
      <c r="B379" s="222"/>
      <c r="C379" s="222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</row>
    <row r="380" ht="12.75" customHeight="1">
      <c r="A380" s="222"/>
      <c r="B380" s="222"/>
      <c r="C380" s="222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</row>
    <row r="381" ht="12.75" customHeight="1">
      <c r="A381" s="222"/>
      <c r="B381" s="222"/>
      <c r="C381" s="222"/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</row>
    <row r="382" ht="12.75" customHeight="1">
      <c r="A382" s="222"/>
      <c r="B382" s="222"/>
      <c r="C382" s="222"/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</row>
    <row r="383" ht="12.75" customHeight="1">
      <c r="A383" s="222"/>
      <c r="B383" s="222"/>
      <c r="C383" s="222"/>
      <c r="D383" s="222"/>
      <c r="E383" s="222"/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</row>
    <row r="384" ht="12.75" customHeight="1">
      <c r="A384" s="222"/>
      <c r="B384" s="222"/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</row>
    <row r="385" ht="12.75" customHeight="1">
      <c r="A385" s="222"/>
      <c r="B385" s="222"/>
      <c r="C385" s="222"/>
      <c r="D385" s="222"/>
      <c r="E385" s="222"/>
      <c r="F385" s="222"/>
      <c r="G385" s="222"/>
      <c r="H385" s="222"/>
      <c r="I385" s="222"/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</row>
    <row r="386" ht="12.75" customHeight="1">
      <c r="A386" s="222"/>
      <c r="B386" s="222"/>
      <c r="C386" s="222"/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</row>
    <row r="387" ht="12.75" customHeight="1">
      <c r="A387" s="222"/>
      <c r="B387" s="222"/>
      <c r="C387" s="222"/>
      <c r="D387" s="222"/>
      <c r="E387" s="222"/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</row>
    <row r="388" ht="12.75" customHeight="1">
      <c r="A388" s="222"/>
      <c r="B388" s="222"/>
      <c r="C388" s="222"/>
      <c r="D388" s="222"/>
      <c r="E388" s="222"/>
      <c r="F388" s="222"/>
      <c r="G388" s="222"/>
      <c r="H388" s="222"/>
      <c r="I388" s="222"/>
      <c r="J388" s="222"/>
      <c r="K388" s="222"/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</row>
    <row r="389" ht="12.75" customHeight="1">
      <c r="A389" s="222"/>
      <c r="B389" s="222"/>
      <c r="C389" s="222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</row>
    <row r="390" ht="12.75" customHeight="1">
      <c r="A390" s="222"/>
      <c r="B390" s="222"/>
      <c r="C390" s="222"/>
      <c r="D390" s="222"/>
      <c r="E390" s="222"/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</row>
    <row r="391" ht="12.75" customHeight="1">
      <c r="A391" s="222"/>
      <c r="B391" s="222"/>
      <c r="C391" s="222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</row>
    <row r="392" ht="12.75" customHeight="1">
      <c r="A392" s="222"/>
      <c r="B392" s="222"/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  <c r="Z392" s="222"/>
    </row>
    <row r="393" ht="12.75" customHeight="1">
      <c r="A393" s="222"/>
      <c r="B393" s="222"/>
      <c r="C393" s="222"/>
      <c r="D393" s="222"/>
      <c r="E393" s="222"/>
      <c r="F393" s="222"/>
      <c r="G393" s="222"/>
      <c r="H393" s="222"/>
      <c r="I393" s="222"/>
      <c r="J393" s="222"/>
      <c r="K393" s="222"/>
      <c r="L393" s="222"/>
      <c r="M393" s="222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  <c r="Z393" s="222"/>
    </row>
    <row r="394" ht="12.75" customHeight="1">
      <c r="A394" s="222"/>
      <c r="B394" s="222"/>
      <c r="C394" s="222"/>
      <c r="D394" s="222"/>
      <c r="E394" s="222"/>
      <c r="F394" s="222"/>
      <c r="G394" s="222"/>
      <c r="H394" s="222"/>
      <c r="I394" s="222"/>
      <c r="J394" s="222"/>
      <c r="K394" s="222"/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</row>
    <row r="395" ht="12.75" customHeight="1">
      <c r="A395" s="222"/>
      <c r="B395" s="222"/>
      <c r="C395" s="222"/>
      <c r="D395" s="222"/>
      <c r="E395" s="222"/>
      <c r="F395" s="222"/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</row>
    <row r="396" ht="12.75" customHeight="1">
      <c r="A396" s="222"/>
      <c r="B396" s="222"/>
      <c r="C396" s="222"/>
      <c r="D396" s="222"/>
      <c r="E396" s="222"/>
      <c r="F396" s="222"/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</row>
    <row r="397" ht="12.75" customHeight="1">
      <c r="A397" s="222"/>
      <c r="B397" s="222"/>
      <c r="C397" s="222"/>
      <c r="D397" s="222"/>
      <c r="E397" s="222"/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</row>
    <row r="398" ht="12.75" customHeight="1">
      <c r="A398" s="222"/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</row>
    <row r="399" ht="12.75" customHeight="1">
      <c r="A399" s="222"/>
      <c r="B399" s="222"/>
      <c r="C399" s="222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  <c r="Z399" s="222"/>
    </row>
    <row r="400" ht="12.75" customHeight="1">
      <c r="A400" s="222"/>
      <c r="B400" s="222"/>
      <c r="C400" s="222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</row>
    <row r="401" ht="12.75" customHeight="1">
      <c r="A401" s="222"/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  <c r="Z401" s="222"/>
    </row>
    <row r="402" ht="12.75" customHeigh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</row>
    <row r="403" ht="12.75" customHeight="1">
      <c r="A403" s="222"/>
      <c r="B403" s="222"/>
      <c r="C403" s="222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</row>
    <row r="404" ht="12.75" customHeight="1">
      <c r="A404" s="222"/>
      <c r="B404" s="222"/>
      <c r="C404" s="222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</row>
    <row r="405" ht="12.75" customHeight="1">
      <c r="A405" s="222"/>
      <c r="B405" s="222"/>
      <c r="C405" s="222"/>
      <c r="D405" s="222"/>
      <c r="E405" s="222"/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</row>
    <row r="406" ht="12.75" customHeight="1">
      <c r="A406" s="222"/>
      <c r="B406" s="222"/>
      <c r="C406" s="222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</row>
    <row r="407" ht="12.75" customHeight="1">
      <c r="A407" s="222"/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</row>
    <row r="408" ht="12.75" customHeight="1">
      <c r="A408" s="222"/>
      <c r="B408" s="222"/>
      <c r="C408" s="222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</row>
    <row r="409" ht="12.75" customHeight="1">
      <c r="A409" s="222"/>
      <c r="B409" s="222"/>
      <c r="C409" s="222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</row>
    <row r="410" ht="12.75" customHeight="1">
      <c r="A410" s="222"/>
      <c r="B410" s="222"/>
      <c r="C410" s="222"/>
      <c r="D410" s="222"/>
      <c r="E410" s="222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</row>
    <row r="411" ht="12.75" customHeight="1">
      <c r="A411" s="222"/>
      <c r="B411" s="222"/>
      <c r="C411" s="222"/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</row>
    <row r="412" ht="12.75" customHeight="1">
      <c r="A412" s="222"/>
      <c r="B412" s="222"/>
      <c r="C412" s="222"/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</row>
    <row r="413" ht="12.75" customHeight="1">
      <c r="A413" s="222"/>
      <c r="B413" s="222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</row>
    <row r="414" ht="12.75" customHeight="1">
      <c r="A414" s="222"/>
      <c r="B414" s="222"/>
      <c r="C414" s="222"/>
      <c r="D414" s="222"/>
      <c r="E414" s="222"/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</row>
    <row r="415" ht="12.75" customHeight="1">
      <c r="A415" s="222"/>
      <c r="B415" s="222"/>
      <c r="C415" s="222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</row>
    <row r="416" ht="12.75" customHeight="1">
      <c r="A416" s="222"/>
      <c r="B416" s="222"/>
      <c r="C416" s="222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</row>
    <row r="417" ht="12.75" customHeight="1">
      <c r="A417" s="222"/>
      <c r="B417" s="222"/>
      <c r="C417" s="222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</row>
    <row r="418" ht="12.75" customHeight="1">
      <c r="A418" s="222"/>
      <c r="B418" s="222"/>
      <c r="C418" s="222"/>
      <c r="D418" s="222"/>
      <c r="E418" s="222"/>
      <c r="F418" s="222"/>
      <c r="G418" s="222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</row>
    <row r="419" ht="12.75" customHeight="1">
      <c r="A419" s="222"/>
      <c r="B419" s="222"/>
      <c r="C419" s="222"/>
      <c r="D419" s="222"/>
      <c r="E419" s="222"/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</row>
    <row r="420" ht="12.75" customHeight="1">
      <c r="A420" s="222"/>
      <c r="B420" s="222"/>
      <c r="C420" s="222"/>
      <c r="D420" s="222"/>
      <c r="E420" s="222"/>
      <c r="F420" s="222"/>
      <c r="G420" s="222"/>
      <c r="H420" s="222"/>
      <c r="I420" s="222"/>
      <c r="J420" s="222"/>
      <c r="K420" s="222"/>
      <c r="L420" s="222"/>
      <c r="M420" s="222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</row>
    <row r="421" ht="12.75" customHeight="1">
      <c r="A421" s="222"/>
      <c r="B421" s="222"/>
      <c r="C421" s="222"/>
      <c r="D421" s="222"/>
      <c r="E421" s="222"/>
      <c r="F421" s="222"/>
      <c r="G421" s="222"/>
      <c r="H421" s="222"/>
      <c r="I421" s="222"/>
      <c r="J421" s="222"/>
      <c r="K421" s="222"/>
      <c r="L421" s="22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</row>
    <row r="422" ht="12.75" customHeight="1">
      <c r="A422" s="222"/>
      <c r="B422" s="222"/>
      <c r="C422" s="222"/>
      <c r="D422" s="222"/>
      <c r="E422" s="222"/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</row>
    <row r="423" ht="12.75" customHeight="1">
      <c r="A423" s="222"/>
      <c r="B423" s="222"/>
      <c r="C423" s="222"/>
      <c r="D423" s="222"/>
      <c r="E423" s="222"/>
      <c r="F423" s="222"/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</row>
    <row r="424" ht="12.75" customHeight="1">
      <c r="A424" s="222"/>
      <c r="B424" s="222"/>
      <c r="C424" s="222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</row>
    <row r="425" ht="12.75" customHeight="1">
      <c r="A425" s="222"/>
      <c r="B425" s="222"/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</row>
    <row r="426" ht="12.75" customHeight="1">
      <c r="A426" s="222"/>
      <c r="B426" s="222"/>
      <c r="C426" s="222"/>
      <c r="D426" s="222"/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</row>
    <row r="427" ht="12.75" customHeight="1">
      <c r="A427" s="222"/>
      <c r="B427" s="222"/>
      <c r="C427" s="222"/>
      <c r="D427" s="222"/>
      <c r="E427" s="222"/>
      <c r="F427" s="222"/>
      <c r="G427" s="222"/>
      <c r="H427" s="222"/>
      <c r="I427" s="222"/>
      <c r="J427" s="222"/>
      <c r="K427" s="222"/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</row>
    <row r="428" ht="12.75" customHeight="1">
      <c r="A428" s="222"/>
      <c r="B428" s="222"/>
      <c r="C428" s="222"/>
      <c r="D428" s="222"/>
      <c r="E428" s="222"/>
      <c r="F428" s="222"/>
      <c r="G428" s="222"/>
      <c r="H428" s="222"/>
      <c r="I428" s="222"/>
      <c r="J428" s="222"/>
      <c r="K428" s="222"/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</row>
    <row r="429" ht="12.75" customHeight="1">
      <c r="A429" s="222"/>
      <c r="B429" s="222"/>
      <c r="C429" s="222"/>
      <c r="D429" s="222"/>
      <c r="E429" s="222"/>
      <c r="F429" s="222"/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</row>
    <row r="430" ht="12.75" customHeight="1">
      <c r="A430" s="222"/>
      <c r="B430" s="222"/>
      <c r="C430" s="222"/>
      <c r="D430" s="222"/>
      <c r="E430" s="222"/>
      <c r="F430" s="222"/>
      <c r="G430" s="222"/>
      <c r="H430" s="222"/>
      <c r="I430" s="222"/>
      <c r="J430" s="222"/>
      <c r="K430" s="222"/>
      <c r="L430" s="222"/>
      <c r="M430" s="222"/>
      <c r="N430" s="222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</row>
    <row r="431" ht="12.75" customHeight="1">
      <c r="A431" s="222"/>
      <c r="B431" s="222"/>
      <c r="C431" s="222"/>
      <c r="D431" s="222"/>
      <c r="E431" s="222"/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</row>
    <row r="432" ht="12.75" customHeight="1">
      <c r="A432" s="222"/>
      <c r="B432" s="222"/>
      <c r="C432" s="222"/>
      <c r="D432" s="222"/>
      <c r="E432" s="222"/>
      <c r="F432" s="222"/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</row>
    <row r="433" ht="12.75" customHeight="1">
      <c r="A433" s="222"/>
      <c r="B433" s="222"/>
      <c r="C433" s="222"/>
      <c r="D433" s="222"/>
      <c r="E433" s="222"/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</row>
    <row r="434" ht="12.75" customHeight="1">
      <c r="A434" s="222"/>
      <c r="B434" s="222"/>
      <c r="C434" s="222"/>
      <c r="D434" s="222"/>
      <c r="E434" s="222"/>
      <c r="F434" s="222"/>
      <c r="G434" s="222"/>
      <c r="H434" s="222"/>
      <c r="I434" s="222"/>
      <c r="J434" s="222"/>
      <c r="K434" s="222"/>
      <c r="L434" s="222"/>
      <c r="M434" s="222"/>
      <c r="N434" s="222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  <c r="Z434" s="222"/>
    </row>
    <row r="435" ht="12.75" customHeight="1">
      <c r="A435" s="222"/>
      <c r="B435" s="222"/>
      <c r="C435" s="222"/>
      <c r="D435" s="222"/>
      <c r="E435" s="222"/>
      <c r="F435" s="222"/>
      <c r="G435" s="222"/>
      <c r="H435" s="222"/>
      <c r="I435" s="222"/>
      <c r="J435" s="222"/>
      <c r="K435" s="222"/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</row>
    <row r="436" ht="12.75" customHeight="1">
      <c r="A436" s="222"/>
      <c r="B436" s="222"/>
      <c r="C436" s="222"/>
      <c r="D436" s="222"/>
      <c r="E436" s="222"/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</row>
    <row r="437" ht="12.75" customHeight="1">
      <c r="A437" s="222"/>
      <c r="B437" s="222"/>
      <c r="C437" s="222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</row>
    <row r="438" ht="12.75" customHeight="1">
      <c r="A438" s="222"/>
      <c r="B438" s="222"/>
      <c r="C438" s="222"/>
      <c r="D438" s="222"/>
      <c r="E438" s="222"/>
      <c r="F438" s="222"/>
      <c r="G438" s="222"/>
      <c r="H438" s="222"/>
      <c r="I438" s="222"/>
      <c r="J438" s="222"/>
      <c r="K438" s="222"/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</row>
    <row r="439" ht="12.75" customHeight="1">
      <c r="A439" s="222"/>
      <c r="B439" s="222"/>
      <c r="C439" s="222"/>
      <c r="D439" s="222"/>
      <c r="E439" s="222"/>
      <c r="F439" s="222"/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</row>
    <row r="440" ht="12.75" customHeight="1">
      <c r="A440" s="222"/>
      <c r="B440" s="222"/>
      <c r="C440" s="222"/>
      <c r="D440" s="222"/>
      <c r="E440" s="222"/>
      <c r="F440" s="222"/>
      <c r="G440" s="222"/>
      <c r="H440" s="222"/>
      <c r="I440" s="222"/>
      <c r="J440" s="222"/>
      <c r="K440" s="222"/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</row>
    <row r="441" ht="12.75" customHeight="1">
      <c r="A441" s="222"/>
      <c r="B441" s="222"/>
      <c r="C441" s="222"/>
      <c r="D441" s="222"/>
      <c r="E441" s="222"/>
      <c r="F441" s="222"/>
      <c r="G441" s="222"/>
      <c r="H441" s="222"/>
      <c r="I441" s="222"/>
      <c r="J441" s="222"/>
      <c r="K441" s="222"/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</row>
    <row r="442" ht="12.75" customHeigh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</row>
    <row r="443" ht="12.75" customHeight="1">
      <c r="A443" s="222"/>
      <c r="B443" s="222"/>
      <c r="C443" s="222"/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</row>
    <row r="444" ht="12.75" customHeight="1">
      <c r="A444" s="222"/>
      <c r="B444" s="222"/>
      <c r="C444" s="222"/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</row>
    <row r="445" ht="12.75" customHeight="1">
      <c r="A445" s="222"/>
      <c r="B445" s="222"/>
      <c r="C445" s="222"/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</row>
    <row r="446" ht="12.75" customHeight="1">
      <c r="A446" s="222"/>
      <c r="B446" s="222"/>
      <c r="C446" s="222"/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</row>
    <row r="447" ht="12.75" customHeight="1">
      <c r="A447" s="222"/>
      <c r="B447" s="222"/>
      <c r="C447" s="222"/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</row>
    <row r="448" ht="12.75" customHeight="1">
      <c r="A448" s="222"/>
      <c r="B448" s="222"/>
      <c r="C448" s="222"/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</row>
    <row r="449" ht="12.75" customHeight="1">
      <c r="A449" s="222"/>
      <c r="B449" s="222"/>
      <c r="C449" s="222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</row>
    <row r="450" ht="12.75" customHeight="1">
      <c r="A450" s="222"/>
      <c r="B450" s="222"/>
      <c r="C450" s="222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</row>
    <row r="451" ht="12.75" customHeight="1">
      <c r="A451" s="222"/>
      <c r="B451" s="222"/>
      <c r="C451" s="222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</row>
    <row r="452" ht="12.75" customHeight="1">
      <c r="A452" s="222"/>
      <c r="B452" s="222"/>
      <c r="C452" s="222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</row>
    <row r="453" ht="12.75" customHeight="1">
      <c r="A453" s="222"/>
      <c r="B453" s="222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</row>
    <row r="454" ht="12.75" customHeight="1">
      <c r="A454" s="222"/>
      <c r="B454" s="222"/>
      <c r="C454" s="222"/>
      <c r="D454" s="222"/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</row>
    <row r="455" ht="12.75" customHeight="1">
      <c r="A455" s="222"/>
      <c r="B455" s="222"/>
      <c r="C455" s="222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</row>
    <row r="456" ht="12.75" customHeight="1">
      <c r="A456" s="222"/>
      <c r="B456" s="222"/>
      <c r="C456" s="222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</row>
    <row r="457" ht="12.75" customHeight="1">
      <c r="A457" s="222"/>
      <c r="B457" s="222"/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</row>
    <row r="458" ht="12.75" customHeight="1">
      <c r="A458" s="222"/>
      <c r="B458" s="222"/>
      <c r="C458" s="222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</row>
    <row r="459" ht="12.75" customHeight="1">
      <c r="A459" s="222"/>
      <c r="B459" s="222"/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</row>
    <row r="460" ht="12.75" customHeight="1">
      <c r="A460" s="222"/>
      <c r="B460" s="222"/>
      <c r="C460" s="222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</row>
    <row r="461" ht="12.75" customHeight="1">
      <c r="A461" s="222"/>
      <c r="B461" s="222"/>
      <c r="C461" s="222"/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</row>
    <row r="462" ht="12.75" customHeight="1">
      <c r="A462" s="222"/>
      <c r="B462" s="222"/>
      <c r="C462" s="222"/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</row>
    <row r="463" ht="12.75" customHeight="1">
      <c r="A463" s="222"/>
      <c r="B463" s="222"/>
      <c r="C463" s="222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</row>
    <row r="464" ht="12.75" customHeight="1">
      <c r="A464" s="222"/>
      <c r="B464" s="222"/>
      <c r="C464" s="222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</row>
    <row r="465" ht="12.75" customHeight="1">
      <c r="A465" s="222"/>
      <c r="B465" s="222"/>
      <c r="C465" s="222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</row>
    <row r="466" ht="12.75" customHeight="1">
      <c r="A466" s="222"/>
      <c r="B466" s="222"/>
      <c r="C466" s="222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</row>
    <row r="467" ht="12.75" customHeight="1">
      <c r="A467" s="222"/>
      <c r="B467" s="222"/>
      <c r="C467" s="222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</row>
    <row r="468" ht="12.75" customHeight="1">
      <c r="A468" s="222"/>
      <c r="B468" s="222"/>
      <c r="C468" s="222"/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</row>
    <row r="469" ht="12.75" customHeight="1">
      <c r="A469" s="222"/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</row>
    <row r="470" ht="12.75" customHeight="1">
      <c r="A470" s="222"/>
      <c r="B470" s="222"/>
      <c r="C470" s="222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</row>
    <row r="471" ht="12.75" customHeight="1">
      <c r="A471" s="222"/>
      <c r="B471" s="222"/>
      <c r="C471" s="222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</row>
    <row r="472" ht="12.75" customHeight="1">
      <c r="A472" s="222"/>
      <c r="B472" s="222"/>
      <c r="C472" s="222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</row>
    <row r="473" ht="12.75" customHeight="1">
      <c r="A473" s="222"/>
      <c r="B473" s="222"/>
      <c r="C473" s="222"/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</row>
    <row r="474" ht="12.75" customHeight="1">
      <c r="A474" s="222"/>
      <c r="B474" s="222"/>
      <c r="C474" s="222"/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</row>
    <row r="475" ht="12.75" customHeight="1">
      <c r="A475" s="222"/>
      <c r="B475" s="222"/>
      <c r="C475" s="222"/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</row>
    <row r="476" ht="12.75" customHeight="1">
      <c r="A476" s="222"/>
      <c r="B476" s="222"/>
      <c r="C476" s="222"/>
      <c r="D476" s="222"/>
      <c r="E476" s="222"/>
      <c r="F476" s="222"/>
      <c r="G476" s="222"/>
      <c r="H476" s="222"/>
      <c r="I476" s="222"/>
      <c r="J476" s="222"/>
      <c r="K476" s="222"/>
      <c r="L476" s="222"/>
      <c r="M476" s="222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</row>
    <row r="477" ht="12.75" customHeight="1">
      <c r="A477" s="222"/>
      <c r="B477" s="222"/>
      <c r="C477" s="222"/>
      <c r="D477" s="222"/>
      <c r="E477" s="222"/>
      <c r="F477" s="222"/>
      <c r="G477" s="222"/>
      <c r="H477" s="222"/>
      <c r="I477" s="222"/>
      <c r="J477" s="222"/>
      <c r="K477" s="222"/>
      <c r="L477" s="222"/>
      <c r="M477" s="222"/>
      <c r="N477" s="222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</row>
    <row r="478" ht="12.75" customHeight="1">
      <c r="A478" s="222"/>
      <c r="B478" s="222"/>
      <c r="C478" s="222"/>
      <c r="D478" s="222"/>
      <c r="E478" s="222"/>
      <c r="F478" s="222"/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</row>
    <row r="479" ht="12.75" customHeight="1">
      <c r="A479" s="222"/>
      <c r="B479" s="222"/>
      <c r="C479" s="222"/>
      <c r="D479" s="222"/>
      <c r="E479" s="222"/>
      <c r="F479" s="222"/>
      <c r="G479" s="222"/>
      <c r="H479" s="222"/>
      <c r="I479" s="222"/>
      <c r="J479" s="222"/>
      <c r="K479" s="222"/>
      <c r="L479" s="222"/>
      <c r="M479" s="222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</row>
    <row r="480" ht="12.75" customHeight="1">
      <c r="A480" s="222"/>
      <c r="B480" s="222"/>
      <c r="C480" s="222"/>
      <c r="D480" s="222"/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</row>
    <row r="481" ht="12.75" customHeight="1">
      <c r="A481" s="222"/>
      <c r="B481" s="222"/>
      <c r="C481" s="222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</row>
    <row r="482" ht="12.75" customHeight="1">
      <c r="A482" s="222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</row>
    <row r="483" ht="12.75" customHeight="1">
      <c r="A483" s="222"/>
      <c r="B483" s="222"/>
      <c r="C483" s="222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</row>
    <row r="484" ht="12.75" customHeight="1">
      <c r="A484" s="222"/>
      <c r="B484" s="222"/>
      <c r="C484" s="222"/>
      <c r="D484" s="222"/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</row>
    <row r="485" ht="12.75" customHeight="1">
      <c r="A485" s="222"/>
      <c r="B485" s="222"/>
      <c r="C485" s="222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</row>
    <row r="486" ht="12.75" customHeight="1">
      <c r="A486" s="222"/>
      <c r="B486" s="222"/>
      <c r="C486" s="222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</row>
    <row r="487" ht="12.75" customHeight="1">
      <c r="A487" s="222"/>
      <c r="B487" s="222"/>
      <c r="C487" s="222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</row>
    <row r="488" ht="12.75" customHeight="1">
      <c r="A488" s="222"/>
      <c r="B488" s="222"/>
      <c r="C488" s="222"/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</row>
    <row r="489" ht="12.75" customHeight="1">
      <c r="A489" s="222"/>
      <c r="B489" s="222"/>
      <c r="C489" s="222"/>
      <c r="D489" s="222"/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</row>
    <row r="490" ht="12.75" customHeight="1">
      <c r="A490" s="222"/>
      <c r="B490" s="222"/>
      <c r="C490" s="222"/>
      <c r="D490" s="222"/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</row>
    <row r="491" ht="12.75" customHeight="1">
      <c r="A491" s="222"/>
      <c r="B491" s="222"/>
      <c r="C491" s="222"/>
      <c r="D491" s="222"/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</row>
    <row r="492" ht="12.75" customHeight="1">
      <c r="A492" s="222"/>
      <c r="B492" s="222"/>
      <c r="C492" s="222"/>
      <c r="D492" s="222"/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</row>
    <row r="493" ht="12.75" customHeight="1">
      <c r="A493" s="222"/>
      <c r="B493" s="222"/>
      <c r="C493" s="222"/>
      <c r="D493" s="222"/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</row>
    <row r="494" ht="12.75" customHeight="1">
      <c r="A494" s="222"/>
      <c r="B494" s="222"/>
      <c r="C494" s="222"/>
      <c r="D494" s="222"/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</row>
    <row r="495" ht="12.75" customHeight="1">
      <c r="A495" s="222"/>
      <c r="B495" s="222"/>
      <c r="C495" s="222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</row>
    <row r="496" ht="12.75" customHeight="1">
      <c r="A496" s="222"/>
      <c r="B496" s="222"/>
      <c r="C496" s="222"/>
      <c r="D496" s="222"/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</row>
    <row r="497" ht="12.75" customHeight="1">
      <c r="A497" s="222"/>
      <c r="B497" s="222"/>
      <c r="C497" s="222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</row>
    <row r="498" ht="12.75" customHeight="1">
      <c r="A498" s="222"/>
      <c r="B498" s="222"/>
      <c r="C498" s="222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</row>
    <row r="499" ht="12.75" customHeight="1">
      <c r="A499" s="222"/>
      <c r="B499" s="222"/>
      <c r="C499" s="222"/>
      <c r="D499" s="222"/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</row>
    <row r="500" ht="12.75" customHeight="1">
      <c r="A500" s="222"/>
      <c r="B500" s="222"/>
      <c r="C500" s="222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</row>
    <row r="501" ht="12.75" customHeight="1">
      <c r="A501" s="222"/>
      <c r="B501" s="222"/>
      <c r="C501" s="222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</row>
    <row r="502" ht="12.75" customHeight="1">
      <c r="A502" s="222"/>
      <c r="B502" s="222"/>
      <c r="C502" s="222"/>
      <c r="D502" s="222"/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</row>
    <row r="503" ht="12.75" customHeight="1">
      <c r="A503" s="222"/>
      <c r="B503" s="222"/>
      <c r="C503" s="222"/>
      <c r="D503" s="222"/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</row>
    <row r="504" ht="12.75" customHeight="1">
      <c r="A504" s="222"/>
      <c r="B504" s="222"/>
      <c r="C504" s="222"/>
      <c r="D504" s="222"/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</row>
    <row r="505" ht="12.75" customHeight="1">
      <c r="A505" s="222"/>
      <c r="B505" s="222"/>
      <c r="C505" s="222"/>
      <c r="D505" s="222"/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</row>
    <row r="506" ht="12.75" customHeight="1">
      <c r="A506" s="222"/>
      <c r="B506" s="222"/>
      <c r="C506" s="222"/>
      <c r="D506" s="222"/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</row>
    <row r="507" ht="12.75" customHeight="1">
      <c r="A507" s="222"/>
      <c r="B507" s="222"/>
      <c r="C507" s="222"/>
      <c r="D507" s="222"/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</row>
    <row r="508" ht="12.75" customHeight="1">
      <c r="A508" s="222"/>
      <c r="B508" s="222"/>
      <c r="C508" s="222"/>
      <c r="D508" s="222"/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</row>
    <row r="509" ht="12.75" customHeight="1">
      <c r="A509" s="222"/>
      <c r="B509" s="222"/>
      <c r="C509" s="222"/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</row>
    <row r="510" ht="12.75" customHeight="1">
      <c r="A510" s="222"/>
      <c r="B510" s="222"/>
      <c r="C510" s="222"/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</row>
    <row r="511" ht="12.75" customHeight="1">
      <c r="A511" s="222"/>
      <c r="B511" s="222"/>
      <c r="C511" s="222"/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</row>
    <row r="512" ht="12.75" customHeight="1">
      <c r="A512" s="222"/>
      <c r="B512" s="222"/>
      <c r="C512" s="222"/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</row>
    <row r="513" ht="12.75" customHeight="1">
      <c r="A513" s="222"/>
      <c r="B513" s="222"/>
      <c r="C513" s="222"/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</row>
    <row r="514" ht="12.75" customHeight="1">
      <c r="A514" s="222"/>
      <c r="B514" s="222"/>
      <c r="C514" s="222"/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</row>
    <row r="515" ht="12.75" customHeight="1">
      <c r="A515" s="222"/>
      <c r="B515" s="222"/>
      <c r="C515" s="222"/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</row>
    <row r="516" ht="12.75" customHeight="1">
      <c r="A516" s="222"/>
      <c r="B516" s="222"/>
      <c r="C516" s="222"/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</row>
    <row r="517" ht="12.75" customHeight="1">
      <c r="A517" s="222"/>
      <c r="B517" s="222"/>
      <c r="C517" s="222"/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</row>
    <row r="518" ht="12.75" customHeight="1">
      <c r="A518" s="222"/>
      <c r="B518" s="222"/>
      <c r="C518" s="222"/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</row>
    <row r="519" ht="12.75" customHeight="1">
      <c r="A519" s="222"/>
      <c r="B519" s="222"/>
      <c r="C519" s="222"/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</row>
    <row r="520" ht="12.75" customHeight="1">
      <c r="A520" s="222"/>
      <c r="B520" s="222"/>
      <c r="C520" s="222"/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</row>
    <row r="521" ht="12.75" customHeight="1">
      <c r="A521" s="222"/>
      <c r="B521" s="222"/>
      <c r="C521" s="222"/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</row>
    <row r="522" ht="12.75" customHeight="1">
      <c r="A522" s="222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</row>
    <row r="523" ht="12.75" customHeight="1">
      <c r="A523" s="222"/>
      <c r="B523" s="222"/>
      <c r="C523" s="222"/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</row>
    <row r="524" ht="12.75" customHeight="1">
      <c r="A524" s="222"/>
      <c r="B524" s="222"/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</row>
    <row r="525" ht="12.75" customHeight="1">
      <c r="A525" s="222"/>
      <c r="B525" s="222"/>
      <c r="C525" s="222"/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</row>
    <row r="526" ht="12.75" customHeight="1">
      <c r="A526" s="222"/>
      <c r="B526" s="222"/>
      <c r="C526" s="222"/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</row>
    <row r="527" ht="12.75" customHeight="1">
      <c r="A527" s="222"/>
      <c r="B527" s="222"/>
      <c r="C527" s="222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</row>
    <row r="528" ht="12.75" customHeight="1">
      <c r="A528" s="222"/>
      <c r="B528" s="222"/>
      <c r="C528" s="222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</row>
    <row r="529" ht="12.75" customHeight="1">
      <c r="A529" s="222"/>
      <c r="B529" s="222"/>
      <c r="C529" s="222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</row>
    <row r="530" ht="12.75" customHeight="1">
      <c r="A530" s="222"/>
      <c r="B530" s="222"/>
      <c r="C530" s="222"/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</row>
    <row r="531" ht="12.75" customHeight="1">
      <c r="A531" s="222"/>
      <c r="B531" s="222"/>
      <c r="C531" s="222"/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</row>
    <row r="532" ht="12.75" customHeight="1">
      <c r="A532" s="222"/>
      <c r="B532" s="222"/>
      <c r="C532" s="222"/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</row>
    <row r="533" ht="12.75" customHeight="1">
      <c r="A533" s="222"/>
      <c r="B533" s="222"/>
      <c r="C533" s="222"/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</row>
    <row r="534" ht="12.75" customHeight="1">
      <c r="A534" s="222"/>
      <c r="B534" s="222"/>
      <c r="C534" s="222"/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</row>
    <row r="535" ht="12.75" customHeight="1">
      <c r="A535" s="222"/>
      <c r="B535" s="222"/>
      <c r="C535" s="222"/>
      <c r="D535" s="222"/>
      <c r="E535" s="222"/>
      <c r="F535" s="222"/>
      <c r="G535" s="222"/>
      <c r="H535" s="222"/>
      <c r="I535" s="222"/>
      <c r="J535" s="222"/>
      <c r="K535" s="222"/>
      <c r="L535" s="222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</row>
    <row r="536" ht="12.75" customHeight="1">
      <c r="A536" s="222"/>
      <c r="B536" s="222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</row>
    <row r="537" ht="12.75" customHeight="1">
      <c r="A537" s="222"/>
      <c r="B537" s="222"/>
      <c r="C537" s="222"/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</row>
    <row r="538" ht="12.75" customHeight="1">
      <c r="A538" s="222"/>
      <c r="B538" s="222"/>
      <c r="C538" s="222"/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</row>
    <row r="539" ht="12.75" customHeight="1">
      <c r="A539" s="222"/>
      <c r="B539" s="222"/>
      <c r="C539" s="222"/>
      <c r="D539" s="222"/>
      <c r="E539" s="222"/>
      <c r="F539" s="222"/>
      <c r="G539" s="222"/>
      <c r="H539" s="222"/>
      <c r="I539" s="222"/>
      <c r="J539" s="222"/>
      <c r="K539" s="222"/>
      <c r="L539" s="222"/>
      <c r="M539" s="222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</row>
    <row r="540" ht="12.75" customHeight="1">
      <c r="A540" s="222"/>
      <c r="B540" s="222"/>
      <c r="C540" s="222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</row>
    <row r="541" ht="12.75" customHeight="1">
      <c r="A541" s="222"/>
      <c r="B541" s="222"/>
      <c r="C541" s="222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</row>
    <row r="542" ht="12.75" customHeight="1">
      <c r="A542" s="222"/>
      <c r="B542" s="222"/>
      <c r="C542" s="222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</row>
    <row r="543" ht="12.75" customHeight="1">
      <c r="A543" s="222"/>
      <c r="B543" s="222"/>
      <c r="C543" s="222"/>
      <c r="D543" s="222"/>
      <c r="E543" s="222"/>
      <c r="F543" s="222"/>
      <c r="G543" s="222"/>
      <c r="H543" s="222"/>
      <c r="I543" s="222"/>
      <c r="J543" s="222"/>
      <c r="K543" s="222"/>
      <c r="L543" s="222"/>
      <c r="M543" s="222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</row>
    <row r="544" ht="12.75" customHeight="1">
      <c r="A544" s="222"/>
      <c r="B544" s="222"/>
      <c r="C544" s="222"/>
      <c r="D544" s="222"/>
      <c r="E544" s="222"/>
      <c r="F544" s="222"/>
      <c r="G544" s="222"/>
      <c r="H544" s="222"/>
      <c r="I544" s="222"/>
      <c r="J544" s="222"/>
      <c r="K544" s="222"/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</row>
    <row r="545" ht="12.75" customHeight="1">
      <c r="A545" s="222"/>
      <c r="B545" s="222"/>
      <c r="C545" s="222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</row>
    <row r="546" ht="12.75" customHeight="1">
      <c r="A546" s="222"/>
      <c r="B546" s="222"/>
      <c r="C546" s="222"/>
      <c r="D546" s="222"/>
      <c r="E546" s="222"/>
      <c r="F546" s="222"/>
      <c r="G546" s="222"/>
      <c r="H546" s="222"/>
      <c r="I546" s="222"/>
      <c r="J546" s="222"/>
      <c r="K546" s="222"/>
      <c r="L546" s="222"/>
      <c r="M546" s="222"/>
      <c r="N546" s="222"/>
      <c r="O546" s="222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  <c r="Z546" s="222"/>
    </row>
    <row r="547" ht="12.75" customHeight="1">
      <c r="A547" s="222"/>
      <c r="B547" s="222"/>
      <c r="C547" s="222"/>
      <c r="D547" s="222"/>
      <c r="E547" s="222"/>
      <c r="F547" s="222"/>
      <c r="G547" s="222"/>
      <c r="H547" s="222"/>
      <c r="I547" s="222"/>
      <c r="J547" s="222"/>
      <c r="K547" s="222"/>
      <c r="L547" s="222"/>
      <c r="M547" s="222"/>
      <c r="N547" s="222"/>
      <c r="O547" s="222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  <c r="Z547" s="222"/>
    </row>
    <row r="548" ht="12.75" customHeight="1">
      <c r="A548" s="222"/>
      <c r="B548" s="222"/>
      <c r="C548" s="222"/>
      <c r="D548" s="222"/>
      <c r="E548" s="222"/>
      <c r="F548" s="222"/>
      <c r="G548" s="222"/>
      <c r="H548" s="222"/>
      <c r="I548" s="222"/>
      <c r="J548" s="222"/>
      <c r="K548" s="222"/>
      <c r="L548" s="222"/>
      <c r="M548" s="222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</row>
    <row r="549" ht="12.75" customHeight="1">
      <c r="A549" s="222"/>
      <c r="B549" s="222"/>
      <c r="C549" s="222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</row>
    <row r="550" ht="12.75" customHeight="1">
      <c r="A550" s="222"/>
      <c r="B550" s="222"/>
      <c r="C550" s="222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</row>
    <row r="551" ht="12.75" customHeight="1">
      <c r="A551" s="222"/>
      <c r="B551" s="222"/>
      <c r="C551" s="222"/>
      <c r="D551" s="222"/>
      <c r="E551" s="222"/>
      <c r="F551" s="222"/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</row>
    <row r="552" ht="12.75" customHeight="1">
      <c r="A552" s="222"/>
      <c r="B552" s="222"/>
      <c r="C552" s="222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22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</row>
    <row r="553" ht="12.75" customHeight="1">
      <c r="A553" s="222"/>
      <c r="B553" s="222"/>
      <c r="C553" s="222"/>
      <c r="D553" s="222"/>
      <c r="E553" s="222"/>
      <c r="F553" s="222"/>
      <c r="G553" s="222"/>
      <c r="H553" s="222"/>
      <c r="I553" s="222"/>
      <c r="J553" s="222"/>
      <c r="K553" s="222"/>
      <c r="L553" s="222"/>
      <c r="M553" s="222"/>
      <c r="N553" s="222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</row>
    <row r="554" ht="12.75" customHeight="1">
      <c r="A554" s="222"/>
      <c r="B554" s="222"/>
      <c r="C554" s="222"/>
      <c r="D554" s="222"/>
      <c r="E554" s="222"/>
      <c r="F554" s="222"/>
      <c r="G554" s="222"/>
      <c r="H554" s="222"/>
      <c r="I554" s="222"/>
      <c r="J554" s="222"/>
      <c r="K554" s="222"/>
      <c r="L554" s="222"/>
      <c r="M554" s="222"/>
      <c r="N554" s="222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</row>
    <row r="555" ht="12.75" customHeight="1">
      <c r="A555" s="222"/>
      <c r="B555" s="222"/>
      <c r="C555" s="222"/>
      <c r="D555" s="222"/>
      <c r="E555" s="222"/>
      <c r="F555" s="222"/>
      <c r="G555" s="222"/>
      <c r="H555" s="222"/>
      <c r="I555" s="222"/>
      <c r="J555" s="222"/>
      <c r="K555" s="222"/>
      <c r="L555" s="222"/>
      <c r="M555" s="222"/>
      <c r="N555" s="222"/>
      <c r="O555" s="222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</row>
    <row r="556" ht="12.75" customHeight="1">
      <c r="A556" s="222"/>
      <c r="B556" s="222"/>
      <c r="C556" s="222"/>
      <c r="D556" s="222"/>
      <c r="E556" s="222"/>
      <c r="F556" s="222"/>
      <c r="G556" s="222"/>
      <c r="H556" s="222"/>
      <c r="I556" s="222"/>
      <c r="J556" s="222"/>
      <c r="K556" s="222"/>
      <c r="L556" s="222"/>
      <c r="M556" s="222"/>
      <c r="N556" s="222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</row>
    <row r="557" ht="12.75" customHeight="1">
      <c r="A557" s="222"/>
      <c r="B557" s="222"/>
      <c r="C557" s="222"/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</row>
    <row r="558" ht="12.75" customHeight="1">
      <c r="A558" s="222"/>
      <c r="B558" s="222"/>
      <c r="C558" s="222"/>
      <c r="D558" s="222"/>
      <c r="E558" s="222"/>
      <c r="F558" s="222"/>
      <c r="G558" s="222"/>
      <c r="H558" s="222"/>
      <c r="I558" s="222"/>
      <c r="J558" s="222"/>
      <c r="K558" s="222"/>
      <c r="L558" s="222"/>
      <c r="M558" s="222"/>
      <c r="N558" s="222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</row>
    <row r="559" ht="12.75" customHeight="1">
      <c r="A559" s="222"/>
      <c r="B559" s="222"/>
      <c r="C559" s="222"/>
      <c r="D559" s="222"/>
      <c r="E559" s="222"/>
      <c r="F559" s="222"/>
      <c r="G559" s="222"/>
      <c r="H559" s="222"/>
      <c r="I559" s="222"/>
      <c r="J559" s="222"/>
      <c r="K559" s="222"/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</row>
    <row r="560" ht="12.75" customHeight="1">
      <c r="A560" s="222"/>
      <c r="B560" s="222"/>
      <c r="C560" s="222"/>
      <c r="D560" s="222"/>
      <c r="E560" s="222"/>
      <c r="F560" s="222"/>
      <c r="G560" s="222"/>
      <c r="H560" s="222"/>
      <c r="I560" s="222"/>
      <c r="J560" s="222"/>
      <c r="K560" s="222"/>
      <c r="L560" s="222"/>
      <c r="M560" s="222"/>
      <c r="N560" s="222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</row>
    <row r="561" ht="12.75" customHeight="1">
      <c r="A561" s="222"/>
      <c r="B561" s="222"/>
      <c r="C561" s="222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  <c r="Z561" s="222"/>
    </row>
    <row r="562" ht="12.75" customHeight="1">
      <c r="A562" s="222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</row>
    <row r="563" ht="12.75" customHeight="1">
      <c r="A563" s="222"/>
      <c r="B563" s="222"/>
      <c r="C563" s="222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</row>
    <row r="564" ht="12.75" customHeight="1">
      <c r="A564" s="222"/>
      <c r="B564" s="222"/>
      <c r="C564" s="222"/>
      <c r="D564" s="222"/>
      <c r="E564" s="222"/>
      <c r="F564" s="222"/>
      <c r="G564" s="222"/>
      <c r="H564" s="222"/>
      <c r="I564" s="222"/>
      <c r="J564" s="222"/>
      <c r="K564" s="222"/>
      <c r="L564" s="222"/>
      <c r="M564" s="222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</row>
    <row r="565" ht="12.75" customHeight="1">
      <c r="A565" s="222"/>
      <c r="B565" s="222"/>
      <c r="C565" s="222"/>
      <c r="D565" s="222"/>
      <c r="E565" s="222"/>
      <c r="F565" s="222"/>
      <c r="G565" s="222"/>
      <c r="H565" s="222"/>
      <c r="I565" s="222"/>
      <c r="J565" s="222"/>
      <c r="K565" s="222"/>
      <c r="L565" s="222"/>
      <c r="M565" s="222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</row>
    <row r="566" ht="12.75" customHeight="1">
      <c r="A566" s="222"/>
      <c r="B566" s="222"/>
      <c r="C566" s="222"/>
      <c r="D566" s="222"/>
      <c r="E566" s="222"/>
      <c r="F566" s="222"/>
      <c r="G566" s="222"/>
      <c r="H566" s="222"/>
      <c r="I566" s="222"/>
      <c r="J566" s="222"/>
      <c r="K566" s="222"/>
      <c r="L566" s="222"/>
      <c r="M566" s="222"/>
      <c r="N566" s="222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</row>
    <row r="567" ht="12.75" customHeight="1">
      <c r="A567" s="222"/>
      <c r="B567" s="222"/>
      <c r="C567" s="222"/>
      <c r="D567" s="222"/>
      <c r="E567" s="222"/>
      <c r="F567" s="222"/>
      <c r="G567" s="222"/>
      <c r="H567" s="222"/>
      <c r="I567" s="222"/>
      <c r="J567" s="222"/>
      <c r="K567" s="222"/>
      <c r="L567" s="222"/>
      <c r="M567" s="222"/>
      <c r="N567" s="222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</row>
    <row r="568" ht="12.75" customHeight="1">
      <c r="A568" s="222"/>
      <c r="B568" s="222"/>
      <c r="C568" s="222"/>
      <c r="D568" s="222"/>
      <c r="E568" s="222"/>
      <c r="F568" s="222"/>
      <c r="G568" s="222"/>
      <c r="H568" s="222"/>
      <c r="I568" s="222"/>
      <c r="J568" s="222"/>
      <c r="K568" s="222"/>
      <c r="L568" s="222"/>
      <c r="M568" s="222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</row>
    <row r="569" ht="12.75" customHeight="1">
      <c r="A569" s="222"/>
      <c r="B569" s="222"/>
      <c r="C569" s="222"/>
      <c r="D569" s="222"/>
      <c r="E569" s="222"/>
      <c r="F569" s="222"/>
      <c r="G569" s="222"/>
      <c r="H569" s="222"/>
      <c r="I569" s="222"/>
      <c r="J569" s="222"/>
      <c r="K569" s="222"/>
      <c r="L569" s="222"/>
      <c r="M569" s="222"/>
      <c r="N569" s="222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</row>
    <row r="570" ht="12.75" customHeight="1">
      <c r="A570" s="222"/>
      <c r="B570" s="222"/>
      <c r="C570" s="222"/>
      <c r="D570" s="222"/>
      <c r="E570" s="222"/>
      <c r="F570" s="222"/>
      <c r="G570" s="222"/>
      <c r="H570" s="222"/>
      <c r="I570" s="222"/>
      <c r="J570" s="222"/>
      <c r="K570" s="222"/>
      <c r="L570" s="222"/>
      <c r="M570" s="222"/>
      <c r="N570" s="222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</row>
    <row r="571" ht="12.75" customHeight="1">
      <c r="A571" s="222"/>
      <c r="B571" s="222"/>
      <c r="C571" s="222"/>
      <c r="D571" s="222"/>
      <c r="E571" s="222"/>
      <c r="F571" s="222"/>
      <c r="G571" s="222"/>
      <c r="H571" s="222"/>
      <c r="I571" s="222"/>
      <c r="J571" s="222"/>
      <c r="K571" s="222"/>
      <c r="L571" s="222"/>
      <c r="M571" s="222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</row>
    <row r="572" ht="12.75" customHeight="1">
      <c r="A572" s="222"/>
      <c r="B572" s="222"/>
      <c r="C572" s="222"/>
      <c r="D572" s="222"/>
      <c r="E572" s="222"/>
      <c r="F572" s="222"/>
      <c r="G572" s="222"/>
      <c r="H572" s="222"/>
      <c r="I572" s="222"/>
      <c r="J572" s="222"/>
      <c r="K572" s="222"/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</row>
    <row r="573" ht="12.75" customHeight="1">
      <c r="A573" s="222"/>
      <c r="B573" s="222"/>
      <c r="C573" s="222"/>
      <c r="D573" s="222"/>
      <c r="E573" s="222"/>
      <c r="F573" s="222"/>
      <c r="G573" s="222"/>
      <c r="H573" s="222"/>
      <c r="I573" s="222"/>
      <c r="J573" s="222"/>
      <c r="K573" s="222"/>
      <c r="L573" s="222"/>
      <c r="M573" s="222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</row>
    <row r="574" ht="12.75" customHeight="1">
      <c r="A574" s="222"/>
      <c r="B574" s="222"/>
      <c r="C574" s="222"/>
      <c r="D574" s="222"/>
      <c r="E574" s="222"/>
      <c r="F574" s="222"/>
      <c r="G574" s="222"/>
      <c r="H574" s="222"/>
      <c r="I574" s="222"/>
      <c r="J574" s="222"/>
      <c r="K574" s="222"/>
      <c r="L574" s="222"/>
      <c r="M574" s="222"/>
      <c r="N574" s="222"/>
      <c r="O574" s="222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  <c r="Z574" s="222"/>
    </row>
    <row r="575" ht="12.75" customHeight="1">
      <c r="A575" s="222"/>
      <c r="B575" s="222"/>
      <c r="C575" s="222"/>
      <c r="D575" s="222"/>
      <c r="E575" s="222"/>
      <c r="F575" s="222"/>
      <c r="G575" s="222"/>
      <c r="H575" s="222"/>
      <c r="I575" s="222"/>
      <c r="J575" s="222"/>
      <c r="K575" s="222"/>
      <c r="L575" s="222"/>
      <c r="M575" s="222"/>
      <c r="N575" s="222"/>
      <c r="O575" s="222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  <c r="Z575" s="222"/>
    </row>
    <row r="576" ht="12.75" customHeight="1">
      <c r="A576" s="222"/>
      <c r="B576" s="222"/>
      <c r="C576" s="222"/>
      <c r="D576" s="222"/>
      <c r="E576" s="222"/>
      <c r="F576" s="222"/>
      <c r="G576" s="222"/>
      <c r="H576" s="222"/>
      <c r="I576" s="222"/>
      <c r="J576" s="222"/>
      <c r="K576" s="222"/>
      <c r="L576" s="222"/>
      <c r="M576" s="222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</row>
    <row r="577" ht="12.75" customHeight="1">
      <c r="A577" s="222"/>
      <c r="B577" s="222"/>
      <c r="C577" s="222"/>
      <c r="D577" s="222"/>
      <c r="E577" s="222"/>
      <c r="F577" s="222"/>
      <c r="G577" s="222"/>
      <c r="H577" s="222"/>
      <c r="I577" s="222"/>
      <c r="J577" s="222"/>
      <c r="K577" s="222"/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</row>
    <row r="578" ht="12.75" customHeight="1">
      <c r="A578" s="222"/>
      <c r="B578" s="222"/>
      <c r="C578" s="222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</row>
    <row r="579" ht="12.75" customHeight="1">
      <c r="A579" s="222"/>
      <c r="B579" s="222"/>
      <c r="C579" s="222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22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</row>
    <row r="580" ht="12.75" customHeight="1">
      <c r="A580" s="222"/>
      <c r="B580" s="222"/>
      <c r="C580" s="222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</row>
    <row r="581" ht="12.75" customHeight="1">
      <c r="A581" s="222"/>
      <c r="B581" s="222"/>
      <c r="C581" s="222"/>
      <c r="D581" s="222"/>
      <c r="E581" s="222"/>
      <c r="F581" s="222"/>
      <c r="G581" s="222"/>
      <c r="H581" s="222"/>
      <c r="I581" s="222"/>
      <c r="J581" s="222"/>
      <c r="K581" s="222"/>
      <c r="L581" s="222"/>
      <c r="M581" s="222"/>
      <c r="N581" s="222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</row>
    <row r="582" ht="12.75" customHeight="1">
      <c r="A582" s="222"/>
      <c r="B582" s="222"/>
      <c r="C582" s="222"/>
      <c r="D582" s="222"/>
      <c r="E582" s="222"/>
      <c r="F582" s="222"/>
      <c r="G582" s="222"/>
      <c r="H582" s="222"/>
      <c r="I582" s="222"/>
      <c r="J582" s="222"/>
      <c r="K582" s="222"/>
      <c r="L582" s="222"/>
      <c r="M582" s="222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</row>
    <row r="583" ht="12.75" customHeight="1">
      <c r="A583" s="222"/>
      <c r="B583" s="222"/>
      <c r="C583" s="222"/>
      <c r="D583" s="222"/>
      <c r="E583" s="222"/>
      <c r="F583" s="222"/>
      <c r="G583" s="222"/>
      <c r="H583" s="222"/>
      <c r="I583" s="222"/>
      <c r="J583" s="222"/>
      <c r="K583" s="222"/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</row>
    <row r="584" ht="12.75" customHeight="1">
      <c r="A584" s="222"/>
      <c r="B584" s="222"/>
      <c r="C584" s="222"/>
      <c r="D584" s="222"/>
      <c r="E584" s="222"/>
      <c r="F584" s="222"/>
      <c r="G584" s="222"/>
      <c r="H584" s="222"/>
      <c r="I584" s="222"/>
      <c r="J584" s="222"/>
      <c r="K584" s="222"/>
      <c r="L584" s="222"/>
      <c r="M584" s="222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</row>
    <row r="585" ht="12.75" customHeight="1">
      <c r="A585" s="222"/>
      <c r="B585" s="222"/>
      <c r="C585" s="222"/>
      <c r="D585" s="222"/>
      <c r="E585" s="222"/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</row>
    <row r="586" ht="12.75" customHeight="1">
      <c r="A586" s="222"/>
      <c r="B586" s="222"/>
      <c r="C586" s="222"/>
      <c r="D586" s="222"/>
      <c r="E586" s="222"/>
      <c r="F586" s="222"/>
      <c r="G586" s="222"/>
      <c r="H586" s="222"/>
      <c r="I586" s="222"/>
      <c r="J586" s="222"/>
      <c r="K586" s="222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</row>
    <row r="587" ht="12.75" customHeight="1">
      <c r="A587" s="222"/>
      <c r="B587" s="222"/>
      <c r="C587" s="222"/>
      <c r="D587" s="222"/>
      <c r="E587" s="222"/>
      <c r="F587" s="222"/>
      <c r="G587" s="222"/>
      <c r="H587" s="222"/>
      <c r="I587" s="222"/>
      <c r="J587" s="222"/>
      <c r="K587" s="222"/>
      <c r="L587" s="222"/>
      <c r="M587" s="222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</row>
    <row r="588" ht="12.75" customHeight="1">
      <c r="A588" s="222"/>
      <c r="B588" s="222"/>
      <c r="C588" s="222"/>
      <c r="D588" s="222"/>
      <c r="E588" s="222"/>
      <c r="F588" s="222"/>
      <c r="G588" s="222"/>
      <c r="H588" s="222"/>
      <c r="I588" s="222"/>
      <c r="J588" s="222"/>
      <c r="K588" s="222"/>
      <c r="L588" s="222"/>
      <c r="M588" s="222"/>
      <c r="N588" s="222"/>
      <c r="O588" s="222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  <c r="Z588" s="222"/>
    </row>
    <row r="589" ht="12.75" customHeight="1">
      <c r="A589" s="222"/>
      <c r="B589" s="222"/>
      <c r="C589" s="222"/>
      <c r="D589" s="222"/>
      <c r="E589" s="222"/>
      <c r="F589" s="222"/>
      <c r="G589" s="222"/>
      <c r="H589" s="222"/>
      <c r="I589" s="222"/>
      <c r="J589" s="222"/>
      <c r="K589" s="222"/>
      <c r="L589" s="222"/>
      <c r="M589" s="222"/>
      <c r="N589" s="222"/>
      <c r="O589" s="222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  <c r="Z589" s="222"/>
    </row>
    <row r="590" ht="12.75" customHeight="1">
      <c r="A590" s="222"/>
      <c r="B590" s="222"/>
      <c r="C590" s="222"/>
      <c r="D590" s="222"/>
      <c r="E590" s="222"/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</row>
    <row r="591" ht="12.75" customHeight="1">
      <c r="A591" s="222"/>
      <c r="B591" s="222"/>
      <c r="C591" s="222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</row>
    <row r="592" ht="12.75" customHeight="1">
      <c r="A592" s="222"/>
      <c r="B592" s="222"/>
      <c r="C592" s="222"/>
      <c r="D592" s="222"/>
      <c r="E592" s="222"/>
      <c r="F592" s="222"/>
      <c r="G592" s="222"/>
      <c r="H592" s="222"/>
      <c r="I592" s="222"/>
      <c r="J592" s="222"/>
      <c r="K592" s="222"/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</row>
    <row r="593" ht="12.75" customHeight="1">
      <c r="A593" s="222"/>
      <c r="B593" s="222"/>
      <c r="C593" s="222"/>
      <c r="D593" s="222"/>
      <c r="E593" s="222"/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</row>
    <row r="594" ht="12.75" customHeight="1">
      <c r="A594" s="222"/>
      <c r="B594" s="222"/>
      <c r="C594" s="222"/>
      <c r="D594" s="222"/>
      <c r="E594" s="222"/>
      <c r="F594" s="222"/>
      <c r="G594" s="222"/>
      <c r="H594" s="222"/>
      <c r="I594" s="222"/>
      <c r="J594" s="222"/>
      <c r="K594" s="222"/>
      <c r="L594" s="222"/>
      <c r="M594" s="222"/>
      <c r="N594" s="222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</row>
    <row r="595" ht="12.75" customHeight="1">
      <c r="A595" s="222"/>
      <c r="B595" s="222"/>
      <c r="C595" s="222"/>
      <c r="D595" s="222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</row>
    <row r="596" ht="12.75" customHeight="1">
      <c r="A596" s="222"/>
      <c r="B596" s="222"/>
      <c r="C596" s="222"/>
      <c r="D596" s="222"/>
      <c r="E596" s="222"/>
      <c r="F596" s="222"/>
      <c r="G596" s="222"/>
      <c r="H596" s="222"/>
      <c r="I596" s="222"/>
      <c r="J596" s="222"/>
      <c r="K596" s="222"/>
      <c r="L596" s="222"/>
      <c r="M596" s="222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</row>
    <row r="597" ht="12.75" customHeight="1">
      <c r="A597" s="222"/>
      <c r="B597" s="222"/>
      <c r="C597" s="222"/>
      <c r="D597" s="222"/>
      <c r="E597" s="222"/>
      <c r="F597" s="222"/>
      <c r="G597" s="222"/>
      <c r="H597" s="222"/>
      <c r="I597" s="222"/>
      <c r="J597" s="222"/>
      <c r="K597" s="222"/>
      <c r="L597" s="222"/>
      <c r="M597" s="222"/>
      <c r="N597" s="222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</row>
    <row r="598" ht="12.75" customHeight="1">
      <c r="A598" s="222"/>
      <c r="B598" s="222"/>
      <c r="C598" s="222"/>
      <c r="D598" s="222"/>
      <c r="E598" s="222"/>
      <c r="F598" s="222"/>
      <c r="G598" s="222"/>
      <c r="H598" s="222"/>
      <c r="I598" s="222"/>
      <c r="J598" s="222"/>
      <c r="K598" s="222"/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</row>
    <row r="599" ht="12.75" customHeight="1">
      <c r="A599" s="222"/>
      <c r="B599" s="222"/>
      <c r="C599" s="222"/>
      <c r="D599" s="222"/>
      <c r="E599" s="222"/>
      <c r="F599" s="222"/>
      <c r="G599" s="222"/>
      <c r="H599" s="222"/>
      <c r="I599" s="222"/>
      <c r="J599" s="222"/>
      <c r="K599" s="222"/>
      <c r="L599" s="222"/>
      <c r="M599" s="222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</row>
    <row r="600" ht="12.75" customHeight="1">
      <c r="A600" s="222"/>
      <c r="B600" s="222"/>
      <c r="C600" s="222"/>
      <c r="D600" s="222"/>
      <c r="E600" s="222"/>
      <c r="F600" s="222"/>
      <c r="G600" s="222"/>
      <c r="H600" s="222"/>
      <c r="I600" s="222"/>
      <c r="J600" s="222"/>
      <c r="K600" s="222"/>
      <c r="L600" s="222"/>
      <c r="M600" s="222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</row>
    <row r="601" ht="12.75" customHeight="1">
      <c r="A601" s="222"/>
      <c r="B601" s="222"/>
      <c r="C601" s="222"/>
      <c r="D601" s="222"/>
      <c r="E601" s="222"/>
      <c r="F601" s="222"/>
      <c r="G601" s="222"/>
      <c r="H601" s="222"/>
      <c r="I601" s="222"/>
      <c r="J601" s="222"/>
      <c r="K601" s="222"/>
      <c r="L601" s="222"/>
      <c r="M601" s="222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</row>
    <row r="602" ht="12.75" customHeight="1">
      <c r="A602" s="222"/>
      <c r="B602" s="222"/>
      <c r="C602" s="222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</row>
    <row r="603" ht="12.75" customHeight="1">
      <c r="A603" s="222"/>
      <c r="B603" s="222"/>
      <c r="C603" s="222"/>
      <c r="D603" s="222"/>
      <c r="E603" s="222"/>
      <c r="F603" s="222"/>
      <c r="G603" s="222"/>
      <c r="H603" s="222"/>
      <c r="I603" s="222"/>
      <c r="J603" s="222"/>
      <c r="K603" s="222"/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  <c r="Z603" s="222"/>
    </row>
    <row r="604" ht="12.75" customHeight="1">
      <c r="A604" s="222"/>
      <c r="B604" s="222"/>
      <c r="C604" s="222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</row>
    <row r="605" ht="12.75" customHeight="1">
      <c r="A605" s="222"/>
      <c r="B605" s="222"/>
      <c r="C605" s="222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</row>
    <row r="606" ht="12.75" customHeight="1">
      <c r="A606" s="222"/>
      <c r="B606" s="222"/>
      <c r="C606" s="222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</row>
    <row r="607" ht="12.75" customHeight="1">
      <c r="A607" s="222"/>
      <c r="B607" s="222"/>
      <c r="C607" s="222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</row>
    <row r="608" ht="12.75" customHeight="1">
      <c r="A608" s="222"/>
      <c r="B608" s="222"/>
      <c r="C608" s="222"/>
      <c r="D608" s="222"/>
      <c r="E608" s="222"/>
      <c r="F608" s="222"/>
      <c r="G608" s="222"/>
      <c r="H608" s="222"/>
      <c r="I608" s="222"/>
      <c r="J608" s="222"/>
      <c r="K608" s="222"/>
      <c r="L608" s="222"/>
      <c r="M608" s="222"/>
      <c r="N608" s="222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</row>
    <row r="609" ht="12.75" customHeight="1">
      <c r="A609" s="222"/>
      <c r="B609" s="222"/>
      <c r="C609" s="222"/>
      <c r="D609" s="222"/>
      <c r="E609" s="222"/>
      <c r="F609" s="222"/>
      <c r="G609" s="222"/>
      <c r="H609" s="222"/>
      <c r="I609" s="222"/>
      <c r="J609" s="222"/>
      <c r="K609" s="222"/>
      <c r="L609" s="222"/>
      <c r="M609" s="222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</row>
    <row r="610" ht="12.75" customHeight="1">
      <c r="A610" s="222"/>
      <c r="B610" s="222"/>
      <c r="C610" s="222"/>
      <c r="D610" s="222"/>
      <c r="E610" s="222"/>
      <c r="F610" s="222"/>
      <c r="G610" s="222"/>
      <c r="H610" s="222"/>
      <c r="I610" s="222"/>
      <c r="J610" s="222"/>
      <c r="K610" s="222"/>
      <c r="L610" s="222"/>
      <c r="M610" s="222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</row>
    <row r="611" ht="12.75" customHeight="1">
      <c r="A611" s="222"/>
      <c r="B611" s="222"/>
      <c r="C611" s="222"/>
      <c r="D611" s="222"/>
      <c r="E611" s="222"/>
      <c r="F611" s="222"/>
      <c r="G611" s="222"/>
      <c r="H611" s="222"/>
      <c r="I611" s="222"/>
      <c r="J611" s="222"/>
      <c r="K611" s="222"/>
      <c r="L611" s="222"/>
      <c r="M611" s="222"/>
      <c r="N611" s="222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</row>
    <row r="612" ht="12.75" customHeight="1">
      <c r="A612" s="222"/>
      <c r="B612" s="222"/>
      <c r="C612" s="222"/>
      <c r="D612" s="222"/>
      <c r="E612" s="222"/>
      <c r="F612" s="222"/>
      <c r="G612" s="222"/>
      <c r="H612" s="222"/>
      <c r="I612" s="222"/>
      <c r="J612" s="222"/>
      <c r="K612" s="222"/>
      <c r="L612" s="222"/>
      <c r="M612" s="222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</row>
    <row r="613" ht="12.75" customHeight="1">
      <c r="A613" s="222"/>
      <c r="B613" s="222"/>
      <c r="C613" s="222"/>
      <c r="D613" s="222"/>
      <c r="E613" s="222"/>
      <c r="F613" s="222"/>
      <c r="G613" s="222"/>
      <c r="H613" s="222"/>
      <c r="I613" s="222"/>
      <c r="J613" s="222"/>
      <c r="K613" s="222"/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</row>
    <row r="614" ht="12.75" customHeight="1">
      <c r="A614" s="222"/>
      <c r="B614" s="222"/>
      <c r="C614" s="222"/>
      <c r="D614" s="222"/>
      <c r="E614" s="222"/>
      <c r="F614" s="222"/>
      <c r="G614" s="222"/>
      <c r="H614" s="222"/>
      <c r="I614" s="222"/>
      <c r="J614" s="222"/>
      <c r="K614" s="222"/>
      <c r="L614" s="222"/>
      <c r="M614" s="222"/>
      <c r="N614" s="222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</row>
    <row r="615" ht="12.75" customHeight="1">
      <c r="A615" s="222"/>
      <c r="B615" s="222"/>
      <c r="C615" s="222"/>
      <c r="D615" s="222"/>
      <c r="E615" s="222"/>
      <c r="F615" s="222"/>
      <c r="G615" s="222"/>
      <c r="H615" s="222"/>
      <c r="I615" s="222"/>
      <c r="J615" s="222"/>
      <c r="K615" s="222"/>
      <c r="L615" s="222"/>
      <c r="M615" s="222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</row>
    <row r="616" ht="12.75" customHeight="1">
      <c r="A616" s="222"/>
      <c r="B616" s="222"/>
      <c r="C616" s="222"/>
      <c r="D616" s="222"/>
      <c r="E616" s="222"/>
      <c r="F616" s="222"/>
      <c r="G616" s="222"/>
      <c r="H616" s="222"/>
      <c r="I616" s="222"/>
      <c r="J616" s="222"/>
      <c r="K616" s="222"/>
      <c r="L616" s="222"/>
      <c r="M616" s="222"/>
      <c r="N616" s="222"/>
      <c r="O616" s="222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</row>
    <row r="617" ht="12.75" customHeight="1">
      <c r="A617" s="222"/>
      <c r="B617" s="222"/>
      <c r="C617" s="222"/>
      <c r="D617" s="222"/>
      <c r="E617" s="222"/>
      <c r="F617" s="222"/>
      <c r="G617" s="222"/>
      <c r="H617" s="222"/>
      <c r="I617" s="222"/>
      <c r="J617" s="222"/>
      <c r="K617" s="222"/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</row>
    <row r="618" ht="12.75" customHeight="1">
      <c r="A618" s="222"/>
      <c r="B618" s="222"/>
      <c r="C618" s="222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</row>
    <row r="619" ht="12.75" customHeight="1">
      <c r="A619" s="222"/>
      <c r="B619" s="222"/>
      <c r="C619" s="222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</row>
    <row r="620" ht="12.75" customHeight="1">
      <c r="A620" s="222"/>
      <c r="B620" s="222"/>
      <c r="C620" s="222"/>
      <c r="D620" s="222"/>
      <c r="E620" s="222"/>
      <c r="F620" s="222"/>
      <c r="G620" s="222"/>
      <c r="H620" s="222"/>
      <c r="I620" s="222"/>
      <c r="J620" s="222"/>
      <c r="K620" s="222"/>
      <c r="L620" s="222"/>
      <c r="M620" s="222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</row>
    <row r="621" ht="12.75" customHeight="1">
      <c r="A621" s="222"/>
      <c r="B621" s="222"/>
      <c r="C621" s="222"/>
      <c r="D621" s="222"/>
      <c r="E621" s="222"/>
      <c r="F621" s="222"/>
      <c r="G621" s="222"/>
      <c r="H621" s="222"/>
      <c r="I621" s="222"/>
      <c r="J621" s="222"/>
      <c r="K621" s="222"/>
      <c r="L621" s="222"/>
      <c r="M621" s="222"/>
      <c r="N621" s="222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</row>
    <row r="622" ht="12.75" customHeight="1">
      <c r="A622" s="222"/>
      <c r="B622" s="222"/>
      <c r="C622" s="222"/>
      <c r="D622" s="222"/>
      <c r="E622" s="222"/>
      <c r="F622" s="222"/>
      <c r="G622" s="222"/>
      <c r="H622" s="222"/>
      <c r="I622" s="222"/>
      <c r="J622" s="222"/>
      <c r="K622" s="222"/>
      <c r="L622" s="222"/>
      <c r="M622" s="222"/>
      <c r="N622" s="222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</row>
    <row r="623" ht="12.75" customHeight="1">
      <c r="A623" s="222"/>
      <c r="B623" s="222"/>
      <c r="C623" s="222"/>
      <c r="D623" s="222"/>
      <c r="E623" s="222"/>
      <c r="F623" s="222"/>
      <c r="G623" s="222"/>
      <c r="H623" s="222"/>
      <c r="I623" s="222"/>
      <c r="J623" s="222"/>
      <c r="K623" s="222"/>
      <c r="L623" s="222"/>
      <c r="M623" s="222"/>
      <c r="N623" s="222"/>
      <c r="O623" s="222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  <c r="Z623" s="222"/>
    </row>
    <row r="624" ht="12.75" customHeight="1">
      <c r="A624" s="222"/>
      <c r="B624" s="222"/>
      <c r="C624" s="222"/>
      <c r="D624" s="222"/>
      <c r="E624" s="222"/>
      <c r="F624" s="222"/>
      <c r="G624" s="222"/>
      <c r="H624" s="222"/>
      <c r="I624" s="222"/>
      <c r="J624" s="222"/>
      <c r="K624" s="222"/>
      <c r="L624" s="222"/>
      <c r="M624" s="222"/>
      <c r="N624" s="222"/>
      <c r="O624" s="222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  <c r="Z624" s="222"/>
    </row>
    <row r="625" ht="12.75" customHeight="1">
      <c r="A625" s="222"/>
      <c r="B625" s="222"/>
      <c r="C625" s="222"/>
      <c r="D625" s="222"/>
      <c r="E625" s="222"/>
      <c r="F625" s="222"/>
      <c r="G625" s="222"/>
      <c r="H625" s="222"/>
      <c r="I625" s="222"/>
      <c r="J625" s="222"/>
      <c r="K625" s="222"/>
      <c r="L625" s="222"/>
      <c r="M625" s="222"/>
      <c r="N625" s="222"/>
      <c r="O625" s="222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  <c r="Z625" s="222"/>
    </row>
    <row r="626" ht="12.75" customHeight="1">
      <c r="A626" s="222"/>
      <c r="B626" s="222"/>
      <c r="C626" s="222"/>
      <c r="D626" s="222"/>
      <c r="E626" s="222"/>
      <c r="F626" s="222"/>
      <c r="G626" s="222"/>
      <c r="H626" s="222"/>
      <c r="I626" s="222"/>
      <c r="J626" s="222"/>
      <c r="K626" s="222"/>
      <c r="L626" s="222"/>
      <c r="M626" s="222"/>
      <c r="N626" s="222"/>
      <c r="O626" s="222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  <c r="Z626" s="222"/>
    </row>
    <row r="627" ht="12.75" customHeight="1">
      <c r="A627" s="222"/>
      <c r="B627" s="222"/>
      <c r="C627" s="222"/>
      <c r="D627" s="222"/>
      <c r="E627" s="222"/>
      <c r="F627" s="222"/>
      <c r="G627" s="222"/>
      <c r="H627" s="222"/>
      <c r="I627" s="222"/>
      <c r="J627" s="222"/>
      <c r="K627" s="222"/>
      <c r="L627" s="222"/>
      <c r="M627" s="222"/>
      <c r="N627" s="222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</row>
    <row r="628" ht="12.75" customHeight="1">
      <c r="A628" s="222"/>
      <c r="B628" s="222"/>
      <c r="C628" s="222"/>
      <c r="D628" s="222"/>
      <c r="E628" s="222"/>
      <c r="F628" s="222"/>
      <c r="G628" s="222"/>
      <c r="H628" s="222"/>
      <c r="I628" s="222"/>
      <c r="J628" s="222"/>
      <c r="K628" s="222"/>
      <c r="L628" s="222"/>
      <c r="M628" s="222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</row>
    <row r="629" ht="12.75" customHeight="1">
      <c r="A629" s="222"/>
      <c r="B629" s="222"/>
      <c r="C629" s="222"/>
      <c r="D629" s="222"/>
      <c r="E629" s="222"/>
      <c r="F629" s="222"/>
      <c r="G629" s="222"/>
      <c r="H629" s="222"/>
      <c r="I629" s="222"/>
      <c r="J629" s="222"/>
      <c r="K629" s="222"/>
      <c r="L629" s="222"/>
      <c r="M629" s="222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</row>
    <row r="630" ht="12.75" customHeight="1">
      <c r="A630" s="222"/>
      <c r="B630" s="222"/>
      <c r="C630" s="222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22"/>
      <c r="O630" s="222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  <c r="Z630" s="222"/>
    </row>
    <row r="631" ht="12.75" customHeight="1">
      <c r="A631" s="222"/>
      <c r="B631" s="222"/>
      <c r="C631" s="222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O631" s="222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  <c r="Z631" s="222"/>
    </row>
    <row r="632" ht="12.75" customHeight="1">
      <c r="A632" s="222"/>
      <c r="B632" s="222"/>
      <c r="C632" s="222"/>
      <c r="D632" s="222"/>
      <c r="E632" s="222"/>
      <c r="F632" s="222"/>
      <c r="G632" s="222"/>
      <c r="H632" s="222"/>
      <c r="I632" s="222"/>
      <c r="J632" s="222"/>
      <c r="K632" s="222"/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</row>
    <row r="633" ht="12.75" customHeight="1">
      <c r="A633" s="222"/>
      <c r="B633" s="222"/>
      <c r="C633" s="222"/>
      <c r="D633" s="222"/>
      <c r="E633" s="222"/>
      <c r="F633" s="222"/>
      <c r="G633" s="222"/>
      <c r="H633" s="222"/>
      <c r="I633" s="222"/>
      <c r="J633" s="222"/>
      <c r="K633" s="222"/>
      <c r="L633" s="222"/>
      <c r="M633" s="222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</row>
    <row r="634" ht="12.75" customHeight="1">
      <c r="A634" s="222"/>
      <c r="B634" s="222"/>
      <c r="C634" s="222"/>
      <c r="D634" s="222"/>
      <c r="E634" s="222"/>
      <c r="F634" s="222"/>
      <c r="G634" s="222"/>
      <c r="H634" s="222"/>
      <c r="I634" s="222"/>
      <c r="J634" s="222"/>
      <c r="K634" s="222"/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</row>
    <row r="635" ht="12.75" customHeight="1">
      <c r="A635" s="222"/>
      <c r="B635" s="222"/>
      <c r="C635" s="222"/>
      <c r="D635" s="222"/>
      <c r="E635" s="222"/>
      <c r="F635" s="222"/>
      <c r="G635" s="222"/>
      <c r="H635" s="222"/>
      <c r="I635" s="222"/>
      <c r="J635" s="222"/>
      <c r="K635" s="222"/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</row>
    <row r="636" ht="12.75" customHeight="1">
      <c r="A636" s="222"/>
      <c r="B636" s="222"/>
      <c r="C636" s="222"/>
      <c r="D636" s="222"/>
      <c r="E636" s="222"/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</row>
    <row r="637" ht="12.75" customHeight="1">
      <c r="A637" s="222"/>
      <c r="B637" s="222"/>
      <c r="C637" s="222"/>
      <c r="D637" s="222"/>
      <c r="E637" s="222"/>
      <c r="F637" s="222"/>
      <c r="G637" s="222"/>
      <c r="H637" s="222"/>
      <c r="I637" s="222"/>
      <c r="J637" s="222"/>
      <c r="K637" s="222"/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</row>
    <row r="638" ht="12.75" customHeight="1">
      <c r="A638" s="222"/>
      <c r="B638" s="222"/>
      <c r="C638" s="222"/>
      <c r="D638" s="222"/>
      <c r="E638" s="222"/>
      <c r="F638" s="222"/>
      <c r="G638" s="222"/>
      <c r="H638" s="222"/>
      <c r="I638" s="222"/>
      <c r="J638" s="222"/>
      <c r="K638" s="222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</row>
    <row r="639" ht="12.75" customHeight="1">
      <c r="A639" s="222"/>
      <c r="B639" s="222"/>
      <c r="C639" s="222"/>
      <c r="D639" s="222"/>
      <c r="E639" s="222"/>
      <c r="F639" s="222"/>
      <c r="G639" s="222"/>
      <c r="H639" s="222"/>
      <c r="I639" s="222"/>
      <c r="J639" s="222"/>
      <c r="K639" s="222"/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</row>
    <row r="640" ht="12.75" customHeight="1">
      <c r="A640" s="222"/>
      <c r="B640" s="222"/>
      <c r="C640" s="222"/>
      <c r="D640" s="222"/>
      <c r="E640" s="222"/>
      <c r="F640" s="222"/>
      <c r="G640" s="222"/>
      <c r="H640" s="222"/>
      <c r="I640" s="222"/>
      <c r="J640" s="222"/>
      <c r="K640" s="222"/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</row>
    <row r="641" ht="12.75" customHeight="1">
      <c r="A641" s="222"/>
      <c r="B641" s="222"/>
      <c r="C641" s="222"/>
      <c r="D641" s="222"/>
      <c r="E641" s="222"/>
      <c r="F641" s="222"/>
      <c r="G641" s="222"/>
      <c r="H641" s="222"/>
      <c r="I641" s="222"/>
      <c r="J641" s="222"/>
      <c r="K641" s="222"/>
      <c r="L641" s="222"/>
      <c r="M641" s="222"/>
      <c r="N641" s="222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</row>
    <row r="642" ht="12.75" customHeight="1">
      <c r="A642" s="222"/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</row>
    <row r="643" ht="12.75" customHeight="1">
      <c r="A643" s="222"/>
      <c r="B643" s="222"/>
      <c r="C643" s="222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</row>
    <row r="644" ht="12.75" customHeight="1">
      <c r="A644" s="222"/>
      <c r="B644" s="222"/>
      <c r="C644" s="222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22"/>
      <c r="O644" s="222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  <c r="Z644" s="222"/>
    </row>
    <row r="645" ht="12.75" customHeight="1">
      <c r="A645" s="222"/>
      <c r="B645" s="222"/>
      <c r="C645" s="222"/>
      <c r="D645" s="222"/>
      <c r="E645" s="222"/>
      <c r="F645" s="222"/>
      <c r="G645" s="222"/>
      <c r="H645" s="222"/>
      <c r="I645" s="222"/>
      <c r="J645" s="222"/>
      <c r="K645" s="222"/>
      <c r="L645" s="222"/>
      <c r="M645" s="222"/>
      <c r="N645" s="222"/>
      <c r="O645" s="222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  <c r="Z645" s="222"/>
    </row>
    <row r="646" ht="12.75" customHeight="1">
      <c r="A646" s="222"/>
      <c r="B646" s="222"/>
      <c r="C646" s="222"/>
      <c r="D646" s="222"/>
      <c r="E646" s="222"/>
      <c r="F646" s="222"/>
      <c r="G646" s="222"/>
      <c r="H646" s="222"/>
      <c r="I646" s="222"/>
      <c r="J646" s="222"/>
      <c r="K646" s="222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</row>
    <row r="647" ht="12.75" customHeight="1">
      <c r="A647" s="222"/>
      <c r="B647" s="222"/>
      <c r="C647" s="222"/>
      <c r="D647" s="222"/>
      <c r="E647" s="222"/>
      <c r="F647" s="222"/>
      <c r="G647" s="222"/>
      <c r="H647" s="222"/>
      <c r="I647" s="222"/>
      <c r="J647" s="222"/>
      <c r="K647" s="222"/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</row>
    <row r="648" ht="12.75" customHeight="1">
      <c r="A648" s="222"/>
      <c r="B648" s="222"/>
      <c r="C648" s="222"/>
      <c r="D648" s="222"/>
      <c r="E648" s="222"/>
      <c r="F648" s="222"/>
      <c r="G648" s="222"/>
      <c r="H648" s="222"/>
      <c r="I648" s="222"/>
      <c r="J648" s="222"/>
      <c r="K648" s="222"/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</row>
    <row r="649" ht="12.75" customHeight="1">
      <c r="A649" s="222"/>
      <c r="B649" s="222"/>
      <c r="C649" s="222"/>
      <c r="D649" s="222"/>
      <c r="E649" s="222"/>
      <c r="F649" s="222"/>
      <c r="G649" s="222"/>
      <c r="H649" s="222"/>
      <c r="I649" s="222"/>
      <c r="J649" s="222"/>
      <c r="K649" s="222"/>
      <c r="L649" s="222"/>
      <c r="M649" s="222"/>
      <c r="N649" s="222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</row>
    <row r="650" ht="12.75" customHeight="1">
      <c r="A650" s="222"/>
      <c r="B650" s="222"/>
      <c r="C650" s="222"/>
      <c r="D650" s="222"/>
      <c r="E650" s="222"/>
      <c r="F650" s="222"/>
      <c r="G650" s="222"/>
      <c r="H650" s="222"/>
      <c r="I650" s="222"/>
      <c r="J650" s="222"/>
      <c r="K650" s="222"/>
      <c r="L650" s="222"/>
      <c r="M650" s="222"/>
      <c r="N650" s="222"/>
      <c r="O650" s="222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  <c r="Z650" s="222"/>
    </row>
    <row r="651" ht="12.75" customHeight="1">
      <c r="A651" s="222"/>
      <c r="B651" s="222"/>
      <c r="C651" s="222"/>
      <c r="D651" s="222"/>
      <c r="E651" s="222"/>
      <c r="F651" s="222"/>
      <c r="G651" s="222"/>
      <c r="H651" s="222"/>
      <c r="I651" s="222"/>
      <c r="J651" s="222"/>
      <c r="K651" s="222"/>
      <c r="L651" s="222"/>
      <c r="M651" s="222"/>
      <c r="N651" s="222"/>
      <c r="O651" s="222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  <c r="Z651" s="222"/>
    </row>
    <row r="652" ht="12.75" customHeight="1">
      <c r="A652" s="222"/>
      <c r="B652" s="222"/>
      <c r="C652" s="222"/>
      <c r="D652" s="222"/>
      <c r="E652" s="222"/>
      <c r="F652" s="222"/>
      <c r="G652" s="222"/>
      <c r="H652" s="222"/>
      <c r="I652" s="222"/>
      <c r="J652" s="222"/>
      <c r="K652" s="222"/>
      <c r="L652" s="222"/>
      <c r="M652" s="222"/>
      <c r="N652" s="222"/>
      <c r="O652" s="222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  <c r="Z652" s="222"/>
    </row>
    <row r="653" ht="12.75" customHeight="1">
      <c r="A653" s="222"/>
      <c r="B653" s="222"/>
      <c r="C653" s="222"/>
      <c r="D653" s="222"/>
      <c r="E653" s="222"/>
      <c r="F653" s="222"/>
      <c r="G653" s="222"/>
      <c r="H653" s="222"/>
      <c r="I653" s="222"/>
      <c r="J653" s="222"/>
      <c r="K653" s="222"/>
      <c r="L653" s="222"/>
      <c r="M653" s="222"/>
      <c r="N653" s="222"/>
      <c r="O653" s="222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  <c r="Z653" s="222"/>
    </row>
    <row r="654" ht="12.75" customHeight="1">
      <c r="A654" s="222"/>
      <c r="B654" s="222"/>
      <c r="C654" s="222"/>
      <c r="D654" s="222"/>
      <c r="E654" s="222"/>
      <c r="F654" s="222"/>
      <c r="G654" s="222"/>
      <c r="H654" s="222"/>
      <c r="I654" s="222"/>
      <c r="J654" s="222"/>
      <c r="K654" s="222"/>
      <c r="L654" s="222"/>
      <c r="M654" s="222"/>
      <c r="N654" s="222"/>
      <c r="O654" s="222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  <c r="Z654" s="222"/>
    </row>
    <row r="655" ht="12.75" customHeight="1">
      <c r="A655" s="222"/>
      <c r="B655" s="222"/>
      <c r="C655" s="222"/>
      <c r="D655" s="222"/>
      <c r="E655" s="222"/>
      <c r="F655" s="222"/>
      <c r="G655" s="222"/>
      <c r="H655" s="222"/>
      <c r="I655" s="222"/>
      <c r="J655" s="222"/>
      <c r="K655" s="222"/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</row>
    <row r="656" ht="12.75" customHeight="1">
      <c r="A656" s="222"/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</row>
    <row r="657" ht="12.75" customHeight="1">
      <c r="A657" s="222"/>
      <c r="B657" s="222"/>
      <c r="C657" s="222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22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</row>
    <row r="658" ht="12.75" customHeight="1">
      <c r="A658" s="222"/>
      <c r="B658" s="222"/>
      <c r="C658" s="222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22"/>
      <c r="O658" s="222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  <c r="Z658" s="222"/>
    </row>
    <row r="659" ht="12.75" customHeight="1">
      <c r="A659" s="222"/>
      <c r="B659" s="222"/>
      <c r="C659" s="222"/>
      <c r="D659" s="222"/>
      <c r="E659" s="222"/>
      <c r="F659" s="222"/>
      <c r="G659" s="222"/>
      <c r="H659" s="222"/>
      <c r="I659" s="222"/>
      <c r="J659" s="222"/>
      <c r="K659" s="222"/>
      <c r="L659" s="222"/>
      <c r="M659" s="222"/>
      <c r="N659" s="222"/>
      <c r="O659" s="222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  <c r="Z659" s="222"/>
    </row>
    <row r="660" ht="12.75" customHeight="1">
      <c r="A660" s="222"/>
      <c r="B660" s="222"/>
      <c r="C660" s="222"/>
      <c r="D660" s="222"/>
      <c r="E660" s="222"/>
      <c r="F660" s="222"/>
      <c r="G660" s="222"/>
      <c r="H660" s="222"/>
      <c r="I660" s="222"/>
      <c r="J660" s="222"/>
      <c r="K660" s="222"/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</row>
    <row r="661" ht="12.75" customHeight="1">
      <c r="A661" s="222"/>
      <c r="B661" s="222"/>
      <c r="C661" s="222"/>
      <c r="D661" s="222"/>
      <c r="E661" s="222"/>
      <c r="F661" s="222"/>
      <c r="G661" s="222"/>
      <c r="H661" s="222"/>
      <c r="I661" s="222"/>
      <c r="J661" s="222"/>
      <c r="K661" s="222"/>
      <c r="L661" s="222"/>
      <c r="M661" s="222"/>
      <c r="N661" s="222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</row>
    <row r="662" ht="12.75" customHeight="1">
      <c r="A662" s="222"/>
      <c r="B662" s="222"/>
      <c r="C662" s="222"/>
      <c r="D662" s="222"/>
      <c r="E662" s="222"/>
      <c r="F662" s="222"/>
      <c r="G662" s="222"/>
      <c r="H662" s="222"/>
      <c r="I662" s="222"/>
      <c r="J662" s="222"/>
      <c r="K662" s="222"/>
      <c r="L662" s="222"/>
      <c r="M662" s="222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</row>
    <row r="663" ht="12.75" customHeight="1">
      <c r="A663" s="222"/>
      <c r="B663" s="222"/>
      <c r="C663" s="222"/>
      <c r="D663" s="222"/>
      <c r="E663" s="222"/>
      <c r="F663" s="222"/>
      <c r="G663" s="222"/>
      <c r="H663" s="222"/>
      <c r="I663" s="222"/>
      <c r="J663" s="222"/>
      <c r="K663" s="222"/>
      <c r="L663" s="222"/>
      <c r="M663" s="222"/>
      <c r="N663" s="222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</row>
    <row r="664" ht="12.75" customHeight="1">
      <c r="A664" s="222"/>
      <c r="B664" s="222"/>
      <c r="C664" s="222"/>
      <c r="D664" s="222"/>
      <c r="E664" s="222"/>
      <c r="F664" s="222"/>
      <c r="G664" s="222"/>
      <c r="H664" s="222"/>
      <c r="I664" s="222"/>
      <c r="J664" s="222"/>
      <c r="K664" s="222"/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</row>
    <row r="665" ht="12.75" customHeight="1">
      <c r="A665" s="222"/>
      <c r="B665" s="222"/>
      <c r="C665" s="222"/>
      <c r="D665" s="222"/>
      <c r="E665" s="222"/>
      <c r="F665" s="222"/>
      <c r="G665" s="222"/>
      <c r="H665" s="222"/>
      <c r="I665" s="222"/>
      <c r="J665" s="222"/>
      <c r="K665" s="222"/>
      <c r="L665" s="222"/>
      <c r="M665" s="222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</row>
    <row r="666" ht="12.75" customHeight="1">
      <c r="A666" s="222"/>
      <c r="B666" s="222"/>
      <c r="C666" s="222"/>
      <c r="D666" s="222"/>
      <c r="E666" s="222"/>
      <c r="F666" s="222"/>
      <c r="G666" s="222"/>
      <c r="H666" s="222"/>
      <c r="I666" s="222"/>
      <c r="J666" s="222"/>
      <c r="K666" s="222"/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</row>
    <row r="667" ht="12.75" customHeight="1">
      <c r="A667" s="222"/>
      <c r="B667" s="222"/>
      <c r="C667" s="222"/>
      <c r="D667" s="222"/>
      <c r="E667" s="222"/>
      <c r="F667" s="222"/>
      <c r="G667" s="222"/>
      <c r="H667" s="222"/>
      <c r="I667" s="222"/>
      <c r="J667" s="222"/>
      <c r="K667" s="222"/>
      <c r="L667" s="222"/>
      <c r="M667" s="222"/>
      <c r="N667" s="222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</row>
    <row r="668" ht="12.75" customHeight="1">
      <c r="A668" s="222"/>
      <c r="B668" s="222"/>
      <c r="C668" s="222"/>
      <c r="D668" s="222"/>
      <c r="E668" s="222"/>
      <c r="F668" s="222"/>
      <c r="G668" s="222"/>
      <c r="H668" s="222"/>
      <c r="I668" s="222"/>
      <c r="J668" s="222"/>
      <c r="K668" s="222"/>
      <c r="L668" s="222"/>
      <c r="M668" s="222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</row>
    <row r="669" ht="12.75" customHeight="1">
      <c r="A669" s="222"/>
      <c r="B669" s="222"/>
      <c r="C669" s="222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22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</row>
    <row r="670" ht="12.75" customHeight="1">
      <c r="A670" s="222"/>
      <c r="B670" s="222"/>
      <c r="C670" s="222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</row>
    <row r="671" ht="12.75" customHeight="1">
      <c r="A671" s="222"/>
      <c r="B671" s="222"/>
      <c r="C671" s="222"/>
      <c r="D671" s="222"/>
      <c r="E671" s="222"/>
      <c r="F671" s="222"/>
      <c r="G671" s="222"/>
      <c r="H671" s="222"/>
      <c r="I671" s="222"/>
      <c r="J671" s="222"/>
      <c r="K671" s="222"/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</row>
    <row r="672" ht="12.75" customHeight="1">
      <c r="A672" s="222"/>
      <c r="B672" s="222"/>
      <c r="C672" s="222"/>
      <c r="D672" s="222"/>
      <c r="E672" s="222"/>
      <c r="F672" s="222"/>
      <c r="G672" s="222"/>
      <c r="H672" s="222"/>
      <c r="I672" s="222"/>
      <c r="J672" s="222"/>
      <c r="K672" s="222"/>
      <c r="L672" s="222"/>
      <c r="M672" s="222"/>
      <c r="N672" s="222"/>
      <c r="O672" s="222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  <c r="Z672" s="222"/>
    </row>
    <row r="673" ht="12.75" customHeight="1">
      <c r="A673" s="222"/>
      <c r="B673" s="222"/>
      <c r="C673" s="222"/>
      <c r="D673" s="222"/>
      <c r="E673" s="222"/>
      <c r="F673" s="222"/>
      <c r="G673" s="222"/>
      <c r="H673" s="222"/>
      <c r="I673" s="222"/>
      <c r="J673" s="222"/>
      <c r="K673" s="222"/>
      <c r="L673" s="222"/>
      <c r="M673" s="222"/>
      <c r="N673" s="222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</row>
    <row r="674" ht="12.75" customHeight="1">
      <c r="A674" s="222"/>
      <c r="B674" s="222"/>
      <c r="C674" s="222"/>
      <c r="D674" s="222"/>
      <c r="E674" s="222"/>
      <c r="F674" s="222"/>
      <c r="G674" s="222"/>
      <c r="H674" s="222"/>
      <c r="I674" s="222"/>
      <c r="J674" s="222"/>
      <c r="K674" s="222"/>
      <c r="L674" s="222"/>
      <c r="M674" s="222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</row>
    <row r="675" ht="12.75" customHeight="1">
      <c r="A675" s="222"/>
      <c r="B675" s="222"/>
      <c r="C675" s="222"/>
      <c r="D675" s="222"/>
      <c r="E675" s="222"/>
      <c r="F675" s="222"/>
      <c r="G675" s="222"/>
      <c r="H675" s="222"/>
      <c r="I675" s="222"/>
      <c r="J675" s="222"/>
      <c r="K675" s="222"/>
      <c r="L675" s="222"/>
      <c r="M675" s="222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</row>
    <row r="676" ht="12.75" customHeight="1">
      <c r="A676" s="222"/>
      <c r="B676" s="222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</row>
    <row r="677" ht="12.75" customHeight="1">
      <c r="A677" s="222"/>
      <c r="B677" s="222"/>
      <c r="C677" s="222"/>
      <c r="D677" s="222"/>
      <c r="E677" s="222"/>
      <c r="F677" s="222"/>
      <c r="G677" s="222"/>
      <c r="H677" s="222"/>
      <c r="I677" s="222"/>
      <c r="J677" s="222"/>
      <c r="K677" s="222"/>
      <c r="L677" s="222"/>
      <c r="M677" s="222"/>
      <c r="N677" s="222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</row>
    <row r="678" ht="12.75" customHeight="1">
      <c r="A678" s="222"/>
      <c r="B678" s="222"/>
      <c r="C678" s="222"/>
      <c r="D678" s="222"/>
      <c r="E678" s="222"/>
      <c r="F678" s="222"/>
      <c r="G678" s="222"/>
      <c r="H678" s="222"/>
      <c r="I678" s="222"/>
      <c r="J678" s="222"/>
      <c r="K678" s="222"/>
      <c r="L678" s="222"/>
      <c r="M678" s="222"/>
      <c r="N678" s="222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</row>
    <row r="679" ht="12.75" customHeight="1">
      <c r="A679" s="222"/>
      <c r="B679" s="222"/>
      <c r="C679" s="222"/>
      <c r="D679" s="222"/>
      <c r="E679" s="222"/>
      <c r="F679" s="222"/>
      <c r="G679" s="222"/>
      <c r="H679" s="222"/>
      <c r="I679" s="222"/>
      <c r="J679" s="222"/>
      <c r="K679" s="222"/>
      <c r="L679" s="222"/>
      <c r="M679" s="222"/>
      <c r="N679" s="222"/>
      <c r="O679" s="222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  <c r="Z679" s="222"/>
    </row>
    <row r="680" ht="12.75" customHeight="1">
      <c r="A680" s="222"/>
      <c r="B680" s="222"/>
      <c r="C680" s="222"/>
      <c r="D680" s="222"/>
      <c r="E680" s="222"/>
      <c r="F680" s="222"/>
      <c r="G680" s="222"/>
      <c r="H680" s="222"/>
      <c r="I680" s="222"/>
      <c r="J680" s="222"/>
      <c r="K680" s="222"/>
      <c r="L680" s="222"/>
      <c r="M680" s="222"/>
      <c r="N680" s="222"/>
      <c r="O680" s="222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  <c r="Z680" s="222"/>
    </row>
    <row r="681" ht="12.75" customHeight="1">
      <c r="A681" s="222"/>
      <c r="B681" s="222"/>
      <c r="C681" s="222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22"/>
      <c r="O681" s="222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  <c r="Z681" s="222"/>
    </row>
    <row r="682" ht="12.75" customHeight="1">
      <c r="A682" s="222"/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  <c r="Z682" s="222"/>
    </row>
    <row r="683" ht="12.75" customHeight="1">
      <c r="A683" s="222"/>
      <c r="B683" s="222"/>
      <c r="C683" s="222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</row>
    <row r="684" ht="12.75" customHeight="1">
      <c r="A684" s="222"/>
      <c r="B684" s="222"/>
      <c r="C684" s="222"/>
      <c r="D684" s="222"/>
      <c r="E684" s="222"/>
      <c r="F684" s="222"/>
      <c r="G684" s="222"/>
      <c r="H684" s="222"/>
      <c r="I684" s="222"/>
      <c r="J684" s="222"/>
      <c r="K684" s="222"/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</row>
    <row r="685" ht="12.75" customHeight="1">
      <c r="A685" s="222"/>
      <c r="B685" s="222"/>
      <c r="C685" s="222"/>
      <c r="D685" s="222"/>
      <c r="E685" s="222"/>
      <c r="F685" s="222"/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</row>
    <row r="686" ht="12.75" customHeight="1">
      <c r="A686" s="222"/>
      <c r="B686" s="222"/>
      <c r="C686" s="222"/>
      <c r="D686" s="222"/>
      <c r="E686" s="222"/>
      <c r="F686" s="222"/>
      <c r="G686" s="222"/>
      <c r="H686" s="222"/>
      <c r="I686" s="222"/>
      <c r="J686" s="222"/>
      <c r="K686" s="222"/>
      <c r="L686" s="222"/>
      <c r="M686" s="222"/>
      <c r="N686" s="222"/>
      <c r="O686" s="222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  <c r="Z686" s="222"/>
    </row>
    <row r="687" ht="12.75" customHeight="1">
      <c r="A687" s="222"/>
      <c r="B687" s="222"/>
      <c r="C687" s="222"/>
      <c r="D687" s="222"/>
      <c r="E687" s="222"/>
      <c r="F687" s="222"/>
      <c r="G687" s="222"/>
      <c r="H687" s="222"/>
      <c r="I687" s="222"/>
      <c r="J687" s="222"/>
      <c r="K687" s="222"/>
      <c r="L687" s="222"/>
      <c r="M687" s="222"/>
      <c r="N687" s="222"/>
      <c r="O687" s="222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  <c r="Z687" s="222"/>
    </row>
    <row r="688" ht="12.75" customHeight="1">
      <c r="A688" s="222"/>
      <c r="B688" s="222"/>
      <c r="C688" s="222"/>
      <c r="D688" s="222"/>
      <c r="E688" s="222"/>
      <c r="F688" s="222"/>
      <c r="G688" s="222"/>
      <c r="H688" s="222"/>
      <c r="I688" s="222"/>
      <c r="J688" s="222"/>
      <c r="K688" s="222"/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</row>
    <row r="689" ht="12.75" customHeight="1">
      <c r="A689" s="222"/>
      <c r="B689" s="222"/>
      <c r="C689" s="222"/>
      <c r="D689" s="222"/>
      <c r="E689" s="222"/>
      <c r="F689" s="222"/>
      <c r="G689" s="222"/>
      <c r="H689" s="222"/>
      <c r="I689" s="222"/>
      <c r="J689" s="222"/>
      <c r="K689" s="222"/>
      <c r="L689" s="222"/>
      <c r="M689" s="222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</row>
    <row r="690" ht="12.75" customHeight="1">
      <c r="A690" s="222"/>
      <c r="B690" s="222"/>
      <c r="C690" s="222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</row>
    <row r="691" ht="12.75" customHeight="1">
      <c r="A691" s="222"/>
      <c r="B691" s="222"/>
      <c r="C691" s="222"/>
      <c r="D691" s="222"/>
      <c r="E691" s="222"/>
      <c r="F691" s="222"/>
      <c r="G691" s="222"/>
      <c r="H691" s="222"/>
      <c r="I691" s="222"/>
      <c r="J691" s="222"/>
      <c r="K691" s="222"/>
      <c r="L691" s="222"/>
      <c r="M691" s="222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</row>
    <row r="692" ht="12.75" customHeight="1">
      <c r="A692" s="222"/>
      <c r="B692" s="222"/>
      <c r="C692" s="222"/>
      <c r="D692" s="222"/>
      <c r="E692" s="222"/>
      <c r="F692" s="222"/>
      <c r="G692" s="222"/>
      <c r="H692" s="222"/>
      <c r="I692" s="222"/>
      <c r="J692" s="222"/>
      <c r="K692" s="222"/>
      <c r="L692" s="222"/>
      <c r="M692" s="222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</row>
    <row r="693" ht="12.75" customHeight="1">
      <c r="A693" s="222"/>
      <c r="B693" s="222"/>
      <c r="C693" s="222"/>
      <c r="D693" s="222"/>
      <c r="E693" s="222"/>
      <c r="F693" s="222"/>
      <c r="G693" s="222"/>
      <c r="H693" s="222"/>
      <c r="I693" s="222"/>
      <c r="J693" s="222"/>
      <c r="K693" s="222"/>
      <c r="L693" s="222"/>
      <c r="M693" s="222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</row>
    <row r="694" ht="12.75" customHeight="1">
      <c r="A694" s="222"/>
      <c r="B694" s="222"/>
      <c r="C694" s="222"/>
      <c r="D694" s="222"/>
      <c r="E694" s="222"/>
      <c r="F694" s="222"/>
      <c r="G694" s="222"/>
      <c r="H694" s="222"/>
      <c r="I694" s="222"/>
      <c r="J694" s="222"/>
      <c r="K694" s="222"/>
      <c r="L694" s="222"/>
      <c r="M694" s="222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</row>
    <row r="695" ht="12.75" customHeight="1">
      <c r="A695" s="222"/>
      <c r="B695" s="222"/>
      <c r="C695" s="222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</row>
    <row r="696" ht="12.75" customHeight="1">
      <c r="A696" s="222"/>
      <c r="B696" s="222"/>
      <c r="C696" s="222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O696" s="222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</row>
    <row r="697" ht="12.75" customHeight="1">
      <c r="A697" s="222"/>
      <c r="B697" s="222"/>
      <c r="C697" s="222"/>
      <c r="D697" s="222"/>
      <c r="E697" s="222"/>
      <c r="F697" s="222"/>
      <c r="G697" s="222"/>
      <c r="H697" s="222"/>
      <c r="I697" s="222"/>
      <c r="J697" s="222"/>
      <c r="K697" s="222"/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</row>
    <row r="698" ht="12.75" customHeight="1">
      <c r="A698" s="222"/>
      <c r="B698" s="222"/>
      <c r="C698" s="222"/>
      <c r="D698" s="222"/>
      <c r="E698" s="222"/>
      <c r="F698" s="222"/>
      <c r="G698" s="222"/>
      <c r="H698" s="222"/>
      <c r="I698" s="222"/>
      <c r="J698" s="222"/>
      <c r="K698" s="222"/>
      <c r="L698" s="222"/>
      <c r="M698" s="222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</row>
    <row r="699" ht="12.75" customHeight="1">
      <c r="A699" s="222"/>
      <c r="B699" s="222"/>
      <c r="C699" s="222"/>
      <c r="D699" s="222"/>
      <c r="E699" s="222"/>
      <c r="F699" s="222"/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</row>
    <row r="700" ht="12.75" customHeight="1">
      <c r="A700" s="222"/>
      <c r="B700" s="222"/>
      <c r="C700" s="222"/>
      <c r="D700" s="222"/>
      <c r="E700" s="222"/>
      <c r="F700" s="222"/>
      <c r="G700" s="222"/>
      <c r="H700" s="222"/>
      <c r="I700" s="222"/>
      <c r="J700" s="222"/>
      <c r="K700" s="222"/>
      <c r="L700" s="222"/>
      <c r="M700" s="222"/>
      <c r="N700" s="222"/>
      <c r="O700" s="222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  <c r="Z700" s="222"/>
    </row>
    <row r="701" ht="12.75" customHeight="1">
      <c r="A701" s="222"/>
      <c r="B701" s="222"/>
      <c r="C701" s="222"/>
      <c r="D701" s="222"/>
      <c r="E701" s="222"/>
      <c r="F701" s="222"/>
      <c r="G701" s="222"/>
      <c r="H701" s="222"/>
      <c r="I701" s="222"/>
      <c r="J701" s="222"/>
      <c r="K701" s="222"/>
      <c r="L701" s="222"/>
      <c r="M701" s="222"/>
      <c r="N701" s="222"/>
      <c r="O701" s="222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  <c r="Z701" s="222"/>
    </row>
    <row r="702" ht="12.75" customHeight="1">
      <c r="A702" s="222"/>
      <c r="B702" s="222"/>
      <c r="C702" s="222"/>
      <c r="D702" s="222"/>
      <c r="E702" s="222"/>
      <c r="F702" s="222"/>
      <c r="G702" s="222"/>
      <c r="H702" s="222"/>
      <c r="I702" s="222"/>
      <c r="J702" s="222"/>
      <c r="K702" s="222"/>
      <c r="L702" s="222"/>
      <c r="M702" s="222"/>
      <c r="N702" s="222"/>
      <c r="O702" s="222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  <c r="Z702" s="222"/>
    </row>
    <row r="703" ht="12.75" customHeight="1">
      <c r="A703" s="222"/>
      <c r="B703" s="222"/>
      <c r="C703" s="222"/>
      <c r="D703" s="222"/>
      <c r="E703" s="222"/>
      <c r="F703" s="222"/>
      <c r="G703" s="222"/>
      <c r="H703" s="222"/>
      <c r="I703" s="222"/>
      <c r="J703" s="222"/>
      <c r="K703" s="222"/>
      <c r="L703" s="222"/>
      <c r="M703" s="222"/>
      <c r="N703" s="222"/>
      <c r="O703" s="222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  <c r="Z703" s="222"/>
    </row>
    <row r="704" ht="12.75" customHeight="1">
      <c r="A704" s="222"/>
      <c r="B704" s="222"/>
      <c r="C704" s="222"/>
      <c r="D704" s="222"/>
      <c r="E704" s="222"/>
      <c r="F704" s="222"/>
      <c r="G704" s="222"/>
      <c r="H704" s="222"/>
      <c r="I704" s="222"/>
      <c r="J704" s="222"/>
      <c r="K704" s="222"/>
      <c r="L704" s="222"/>
      <c r="M704" s="222"/>
      <c r="N704" s="222"/>
      <c r="O704" s="222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  <c r="Z704" s="222"/>
    </row>
    <row r="705" ht="12.75" customHeight="1">
      <c r="A705" s="222"/>
      <c r="B705" s="222"/>
      <c r="C705" s="222"/>
      <c r="D705" s="222"/>
      <c r="E705" s="222"/>
      <c r="F705" s="222"/>
      <c r="G705" s="222"/>
      <c r="H705" s="222"/>
      <c r="I705" s="222"/>
      <c r="J705" s="222"/>
      <c r="K705" s="222"/>
      <c r="L705" s="222"/>
      <c r="M705" s="222"/>
      <c r="N705" s="222"/>
      <c r="O705" s="222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  <c r="Z705" s="222"/>
    </row>
    <row r="706" ht="12.75" customHeight="1">
      <c r="A706" s="222"/>
      <c r="B706" s="222"/>
      <c r="C706" s="222"/>
      <c r="D706" s="222"/>
      <c r="E706" s="222"/>
      <c r="F706" s="222"/>
      <c r="G706" s="222"/>
      <c r="H706" s="222"/>
      <c r="I706" s="222"/>
      <c r="J706" s="222"/>
      <c r="K706" s="222"/>
      <c r="L706" s="222"/>
      <c r="M706" s="222"/>
      <c r="N706" s="222"/>
      <c r="O706" s="222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</row>
    <row r="707" ht="12.75" customHeight="1">
      <c r="A707" s="222"/>
      <c r="B707" s="222"/>
      <c r="C707" s="222"/>
      <c r="D707" s="222"/>
      <c r="E707" s="222"/>
      <c r="F707" s="222"/>
      <c r="G707" s="222"/>
      <c r="H707" s="222"/>
      <c r="I707" s="222"/>
      <c r="J707" s="222"/>
      <c r="K707" s="222"/>
      <c r="L707" s="222"/>
      <c r="M707" s="222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</row>
    <row r="708" ht="12.75" customHeight="1">
      <c r="A708" s="222"/>
      <c r="B708" s="222"/>
      <c r="C708" s="222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</row>
    <row r="709" ht="12.75" customHeight="1">
      <c r="A709" s="222"/>
      <c r="B709" s="222"/>
      <c r="C709" s="222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O709" s="222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</row>
    <row r="710" ht="12.75" customHeight="1">
      <c r="A710" s="222"/>
      <c r="B710" s="222"/>
      <c r="C710" s="222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</row>
    <row r="711" ht="12.75" customHeight="1">
      <c r="A711" s="222"/>
      <c r="B711" s="222"/>
      <c r="C711" s="222"/>
      <c r="D711" s="222"/>
      <c r="E711" s="222"/>
      <c r="F711" s="222"/>
      <c r="G711" s="222"/>
      <c r="H711" s="222"/>
      <c r="I711" s="222"/>
      <c r="J711" s="222"/>
      <c r="K711" s="222"/>
      <c r="L711" s="222"/>
      <c r="M711" s="222"/>
      <c r="N711" s="222"/>
      <c r="O711" s="222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  <c r="Z711" s="222"/>
    </row>
    <row r="712" ht="12.75" customHeight="1">
      <c r="A712" s="222"/>
      <c r="B712" s="222"/>
      <c r="C712" s="222"/>
      <c r="D712" s="222"/>
      <c r="E712" s="222"/>
      <c r="F712" s="222"/>
      <c r="G712" s="222"/>
      <c r="H712" s="222"/>
      <c r="I712" s="222"/>
      <c r="J712" s="222"/>
      <c r="K712" s="222"/>
      <c r="L712" s="222"/>
      <c r="M712" s="222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  <c r="Z712" s="222"/>
    </row>
    <row r="713" ht="12.75" customHeight="1">
      <c r="A713" s="222"/>
      <c r="B713" s="222"/>
      <c r="C713" s="222"/>
      <c r="D713" s="222"/>
      <c r="E713" s="222"/>
      <c r="F713" s="222"/>
      <c r="G713" s="222"/>
      <c r="H713" s="222"/>
      <c r="I713" s="222"/>
      <c r="J713" s="222"/>
      <c r="K713" s="222"/>
      <c r="L713" s="222"/>
      <c r="M713" s="222"/>
      <c r="N713" s="222"/>
      <c r="O713" s="222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  <c r="Z713" s="222"/>
    </row>
    <row r="714" ht="12.75" customHeight="1">
      <c r="A714" s="222"/>
      <c r="B714" s="222"/>
      <c r="C714" s="222"/>
      <c r="D714" s="222"/>
      <c r="E714" s="222"/>
      <c r="F714" s="222"/>
      <c r="G714" s="222"/>
      <c r="H714" s="222"/>
      <c r="I714" s="222"/>
      <c r="J714" s="222"/>
      <c r="K714" s="222"/>
      <c r="L714" s="222"/>
      <c r="M714" s="222"/>
      <c r="N714" s="222"/>
      <c r="O714" s="222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  <c r="Z714" s="222"/>
    </row>
    <row r="715" ht="12.75" customHeight="1">
      <c r="A715" s="222"/>
      <c r="B715" s="222"/>
      <c r="C715" s="222"/>
      <c r="D715" s="222"/>
      <c r="E715" s="222"/>
      <c r="F715" s="222"/>
      <c r="G715" s="222"/>
      <c r="H715" s="222"/>
      <c r="I715" s="222"/>
      <c r="J715" s="222"/>
      <c r="K715" s="222"/>
      <c r="L715" s="222"/>
      <c r="M715" s="222"/>
      <c r="N715" s="222"/>
      <c r="O715" s="222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  <c r="Z715" s="222"/>
    </row>
    <row r="716" ht="12.75" customHeight="1">
      <c r="A716" s="222"/>
      <c r="B716" s="222"/>
      <c r="C716" s="222"/>
      <c r="D716" s="222"/>
      <c r="E716" s="222"/>
      <c r="F716" s="222"/>
      <c r="G716" s="222"/>
      <c r="H716" s="222"/>
      <c r="I716" s="222"/>
      <c r="J716" s="222"/>
      <c r="K716" s="222"/>
      <c r="L716" s="222"/>
      <c r="M716" s="222"/>
      <c r="N716" s="222"/>
      <c r="O716" s="222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  <c r="Z716" s="222"/>
    </row>
    <row r="717" ht="12.75" customHeight="1">
      <c r="A717" s="222"/>
      <c r="B717" s="222"/>
      <c r="C717" s="222"/>
      <c r="D717" s="222"/>
      <c r="E717" s="222"/>
      <c r="F717" s="222"/>
      <c r="G717" s="222"/>
      <c r="H717" s="222"/>
      <c r="I717" s="222"/>
      <c r="J717" s="222"/>
      <c r="K717" s="222"/>
      <c r="L717" s="222"/>
      <c r="M717" s="222"/>
      <c r="N717" s="222"/>
      <c r="O717" s="222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  <c r="Z717" s="222"/>
    </row>
    <row r="718" ht="12.75" customHeight="1">
      <c r="A718" s="222"/>
      <c r="B718" s="222"/>
      <c r="C718" s="222"/>
      <c r="D718" s="222"/>
      <c r="E718" s="222"/>
      <c r="F718" s="222"/>
      <c r="G718" s="222"/>
      <c r="H718" s="222"/>
      <c r="I718" s="222"/>
      <c r="J718" s="222"/>
      <c r="K718" s="222"/>
      <c r="L718" s="222"/>
      <c r="M718" s="222"/>
      <c r="N718" s="222"/>
      <c r="O718" s="222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  <c r="Z718" s="222"/>
    </row>
    <row r="719" ht="12.75" customHeight="1">
      <c r="A719" s="222"/>
      <c r="B719" s="222"/>
      <c r="C719" s="222"/>
      <c r="D719" s="222"/>
      <c r="E719" s="222"/>
      <c r="F719" s="222"/>
      <c r="G719" s="222"/>
      <c r="H719" s="222"/>
      <c r="I719" s="222"/>
      <c r="J719" s="222"/>
      <c r="K719" s="222"/>
      <c r="L719" s="222"/>
      <c r="M719" s="222"/>
      <c r="N719" s="222"/>
      <c r="O719" s="222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  <c r="Z719" s="222"/>
    </row>
    <row r="720" ht="12.75" customHeight="1">
      <c r="A720" s="222"/>
      <c r="B720" s="222"/>
      <c r="C720" s="222"/>
      <c r="D720" s="222"/>
      <c r="E720" s="222"/>
      <c r="F720" s="222"/>
      <c r="G720" s="222"/>
      <c r="H720" s="222"/>
      <c r="I720" s="222"/>
      <c r="J720" s="222"/>
      <c r="K720" s="222"/>
      <c r="L720" s="222"/>
      <c r="M720" s="222"/>
      <c r="N720" s="222"/>
      <c r="O720" s="222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  <c r="Z720" s="222"/>
    </row>
    <row r="721" ht="12.75" customHeight="1">
      <c r="A721" s="222"/>
      <c r="B721" s="222"/>
      <c r="C721" s="222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</row>
    <row r="722" ht="12.75" customHeight="1">
      <c r="A722" s="222"/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O722" s="222"/>
      <c r="P722" s="222"/>
      <c r="Q722" s="222"/>
      <c r="R722" s="222"/>
      <c r="S722" s="222"/>
      <c r="T722" s="222"/>
      <c r="U722" s="222"/>
      <c r="V722" s="222"/>
      <c r="W722" s="222"/>
      <c r="X722" s="222"/>
      <c r="Y722" s="222"/>
      <c r="Z722" s="222"/>
    </row>
    <row r="723" ht="12.75" customHeight="1">
      <c r="A723" s="222"/>
      <c r="B723" s="222"/>
      <c r="C723" s="222"/>
      <c r="D723" s="222"/>
      <c r="E723" s="222"/>
      <c r="F723" s="222"/>
      <c r="G723" s="222"/>
      <c r="H723" s="222"/>
      <c r="I723" s="222"/>
      <c r="J723" s="222"/>
      <c r="K723" s="222"/>
      <c r="L723" s="222"/>
      <c r="M723" s="222"/>
      <c r="N723" s="222"/>
      <c r="O723" s="222"/>
      <c r="P723" s="222"/>
      <c r="Q723" s="222"/>
      <c r="R723" s="222"/>
      <c r="S723" s="222"/>
      <c r="T723" s="222"/>
      <c r="U723" s="222"/>
      <c r="V723" s="222"/>
      <c r="W723" s="222"/>
      <c r="X723" s="222"/>
      <c r="Y723" s="222"/>
      <c r="Z723" s="222"/>
    </row>
    <row r="724" ht="12.75" customHeight="1">
      <c r="A724" s="222"/>
      <c r="B724" s="222"/>
      <c r="C724" s="222"/>
      <c r="D724" s="222"/>
      <c r="E724" s="222"/>
      <c r="F724" s="222"/>
      <c r="G724" s="222"/>
      <c r="H724" s="222"/>
      <c r="I724" s="222"/>
      <c r="J724" s="222"/>
      <c r="K724" s="222"/>
      <c r="L724" s="222"/>
      <c r="M724" s="222"/>
      <c r="N724" s="222"/>
      <c r="O724" s="222"/>
      <c r="P724" s="222"/>
      <c r="Q724" s="222"/>
      <c r="R724" s="222"/>
      <c r="S724" s="222"/>
      <c r="T724" s="222"/>
      <c r="U724" s="222"/>
      <c r="V724" s="222"/>
      <c r="W724" s="222"/>
      <c r="X724" s="222"/>
      <c r="Y724" s="222"/>
      <c r="Z724" s="222"/>
    </row>
    <row r="725" ht="12.75" customHeight="1">
      <c r="A725" s="222"/>
      <c r="B725" s="222"/>
      <c r="C725" s="222"/>
      <c r="D725" s="222"/>
      <c r="E725" s="222"/>
      <c r="F725" s="222"/>
      <c r="G725" s="222"/>
      <c r="H725" s="222"/>
      <c r="I725" s="222"/>
      <c r="J725" s="222"/>
      <c r="K725" s="222"/>
      <c r="L725" s="222"/>
      <c r="M725" s="222"/>
      <c r="N725" s="222"/>
      <c r="O725" s="222"/>
      <c r="P725" s="222"/>
      <c r="Q725" s="222"/>
      <c r="R725" s="222"/>
      <c r="S725" s="222"/>
      <c r="T725" s="222"/>
      <c r="U725" s="222"/>
      <c r="V725" s="222"/>
      <c r="W725" s="222"/>
      <c r="X725" s="222"/>
      <c r="Y725" s="222"/>
      <c r="Z725" s="222"/>
    </row>
    <row r="726" ht="12.75" customHeight="1">
      <c r="A726" s="222"/>
      <c r="B726" s="222"/>
      <c r="C726" s="222"/>
      <c r="D726" s="222"/>
      <c r="E726" s="222"/>
      <c r="F726" s="222"/>
      <c r="G726" s="222"/>
      <c r="H726" s="222"/>
      <c r="I726" s="222"/>
      <c r="J726" s="222"/>
      <c r="K726" s="222"/>
      <c r="L726" s="222"/>
      <c r="M726" s="222"/>
      <c r="N726" s="222"/>
      <c r="O726" s="222"/>
      <c r="P726" s="222"/>
      <c r="Q726" s="222"/>
      <c r="R726" s="222"/>
      <c r="S726" s="222"/>
      <c r="T726" s="222"/>
      <c r="U726" s="222"/>
      <c r="V726" s="222"/>
      <c r="W726" s="222"/>
      <c r="X726" s="222"/>
      <c r="Y726" s="222"/>
      <c r="Z726" s="222"/>
    </row>
    <row r="727" ht="12.75" customHeight="1">
      <c r="A727" s="222"/>
      <c r="B727" s="222"/>
      <c r="C727" s="222"/>
      <c r="D727" s="222"/>
      <c r="E727" s="222"/>
      <c r="F727" s="222"/>
      <c r="G727" s="222"/>
      <c r="H727" s="222"/>
      <c r="I727" s="222"/>
      <c r="J727" s="222"/>
      <c r="K727" s="222"/>
      <c r="L727" s="222"/>
      <c r="M727" s="222"/>
      <c r="N727" s="222"/>
      <c r="O727" s="222"/>
      <c r="P727" s="222"/>
      <c r="Q727" s="222"/>
      <c r="R727" s="222"/>
      <c r="S727" s="222"/>
      <c r="T727" s="222"/>
      <c r="U727" s="222"/>
      <c r="V727" s="222"/>
      <c r="W727" s="222"/>
      <c r="X727" s="222"/>
      <c r="Y727" s="222"/>
      <c r="Z727" s="222"/>
    </row>
    <row r="728" ht="12.75" customHeight="1">
      <c r="A728" s="222"/>
      <c r="B728" s="222"/>
      <c r="C728" s="222"/>
      <c r="D728" s="222"/>
      <c r="E728" s="222"/>
      <c r="F728" s="222"/>
      <c r="G728" s="222"/>
      <c r="H728" s="222"/>
      <c r="I728" s="222"/>
      <c r="J728" s="222"/>
      <c r="K728" s="222"/>
      <c r="L728" s="222"/>
      <c r="M728" s="222"/>
      <c r="N728" s="222"/>
      <c r="O728" s="222"/>
      <c r="P728" s="222"/>
      <c r="Q728" s="222"/>
      <c r="R728" s="222"/>
      <c r="S728" s="222"/>
      <c r="T728" s="222"/>
      <c r="U728" s="222"/>
      <c r="V728" s="222"/>
      <c r="W728" s="222"/>
      <c r="X728" s="222"/>
      <c r="Y728" s="222"/>
      <c r="Z728" s="222"/>
    </row>
    <row r="729" ht="12.75" customHeight="1">
      <c r="A729" s="222"/>
      <c r="B729" s="222"/>
      <c r="C729" s="222"/>
      <c r="D729" s="222"/>
      <c r="E729" s="222"/>
      <c r="F729" s="222"/>
      <c r="G729" s="222"/>
      <c r="H729" s="222"/>
      <c r="I729" s="222"/>
      <c r="J729" s="222"/>
      <c r="K729" s="222"/>
      <c r="L729" s="222"/>
      <c r="M729" s="222"/>
      <c r="N729" s="222"/>
      <c r="O729" s="222"/>
      <c r="P729" s="222"/>
      <c r="Q729" s="222"/>
      <c r="R729" s="222"/>
      <c r="S729" s="222"/>
      <c r="T729" s="222"/>
      <c r="U729" s="222"/>
      <c r="V729" s="222"/>
      <c r="W729" s="222"/>
      <c r="X729" s="222"/>
      <c r="Y729" s="222"/>
      <c r="Z729" s="222"/>
    </row>
    <row r="730" ht="12.75" customHeight="1">
      <c r="A730" s="222"/>
      <c r="B730" s="222"/>
      <c r="C730" s="222"/>
      <c r="D730" s="222"/>
      <c r="E730" s="222"/>
      <c r="F730" s="222"/>
      <c r="G730" s="222"/>
      <c r="H730" s="222"/>
      <c r="I730" s="222"/>
      <c r="J730" s="222"/>
      <c r="K730" s="222"/>
      <c r="L730" s="222"/>
      <c r="M730" s="222"/>
      <c r="N730" s="222"/>
      <c r="O730" s="222"/>
      <c r="P730" s="222"/>
      <c r="Q730" s="222"/>
      <c r="R730" s="222"/>
      <c r="S730" s="222"/>
      <c r="T730" s="222"/>
      <c r="U730" s="222"/>
      <c r="V730" s="222"/>
      <c r="W730" s="222"/>
      <c r="X730" s="222"/>
      <c r="Y730" s="222"/>
      <c r="Z730" s="222"/>
    </row>
    <row r="731" ht="12.75" customHeight="1">
      <c r="A731" s="222"/>
      <c r="B731" s="222"/>
      <c r="C731" s="222"/>
      <c r="D731" s="222"/>
      <c r="E731" s="222"/>
      <c r="F731" s="222"/>
      <c r="G731" s="222"/>
      <c r="H731" s="222"/>
      <c r="I731" s="222"/>
      <c r="J731" s="222"/>
      <c r="K731" s="222"/>
      <c r="L731" s="222"/>
      <c r="M731" s="222"/>
      <c r="N731" s="222"/>
      <c r="O731" s="222"/>
      <c r="P731" s="222"/>
      <c r="Q731" s="222"/>
      <c r="R731" s="222"/>
      <c r="S731" s="222"/>
      <c r="T731" s="222"/>
      <c r="U731" s="222"/>
      <c r="V731" s="222"/>
      <c r="W731" s="222"/>
      <c r="X731" s="222"/>
      <c r="Y731" s="222"/>
      <c r="Z731" s="222"/>
    </row>
    <row r="732" ht="12.75" customHeight="1">
      <c r="A732" s="222"/>
      <c r="B732" s="222"/>
      <c r="C732" s="222"/>
      <c r="D732" s="222"/>
      <c r="E732" s="222"/>
      <c r="F732" s="222"/>
      <c r="G732" s="222"/>
      <c r="H732" s="222"/>
      <c r="I732" s="222"/>
      <c r="J732" s="222"/>
      <c r="K732" s="222"/>
      <c r="L732" s="222"/>
      <c r="M732" s="222"/>
      <c r="N732" s="222"/>
      <c r="O732" s="222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  <c r="Z732" s="222"/>
    </row>
    <row r="733" ht="12.75" customHeight="1">
      <c r="A733" s="222"/>
      <c r="B733" s="222"/>
      <c r="C733" s="222"/>
      <c r="D733" s="222"/>
      <c r="E733" s="222"/>
      <c r="F733" s="222"/>
      <c r="G733" s="222"/>
      <c r="H733" s="222"/>
      <c r="I733" s="222"/>
      <c r="J733" s="222"/>
      <c r="K733" s="222"/>
      <c r="L733" s="222"/>
      <c r="M733" s="222"/>
      <c r="N733" s="222"/>
      <c r="O733" s="222"/>
      <c r="P733" s="222"/>
      <c r="Q733" s="222"/>
      <c r="R733" s="222"/>
      <c r="S733" s="222"/>
      <c r="T733" s="222"/>
      <c r="U733" s="222"/>
      <c r="V733" s="222"/>
      <c r="W733" s="222"/>
      <c r="X733" s="222"/>
      <c r="Y733" s="222"/>
      <c r="Z733" s="222"/>
    </row>
    <row r="734" ht="12.75" customHeight="1">
      <c r="A734" s="222"/>
      <c r="B734" s="222"/>
      <c r="C734" s="222"/>
      <c r="D734" s="222"/>
      <c r="E734" s="222"/>
      <c r="F734" s="222"/>
      <c r="G734" s="222"/>
      <c r="H734" s="222"/>
      <c r="I734" s="222"/>
      <c r="J734" s="222"/>
      <c r="K734" s="222"/>
      <c r="L734" s="222"/>
      <c r="M734" s="222"/>
      <c r="N734" s="222"/>
      <c r="O734" s="222"/>
      <c r="P734" s="222"/>
      <c r="Q734" s="222"/>
      <c r="R734" s="222"/>
      <c r="S734" s="222"/>
      <c r="T734" s="222"/>
      <c r="U734" s="222"/>
      <c r="V734" s="222"/>
      <c r="W734" s="222"/>
      <c r="X734" s="222"/>
      <c r="Y734" s="222"/>
      <c r="Z734" s="222"/>
    </row>
    <row r="735" ht="12.75" customHeight="1">
      <c r="A735" s="222"/>
      <c r="B735" s="222"/>
      <c r="C735" s="222"/>
      <c r="D735" s="222"/>
      <c r="E735" s="222"/>
      <c r="F735" s="222"/>
      <c r="G735" s="222"/>
      <c r="H735" s="222"/>
      <c r="I735" s="222"/>
      <c r="J735" s="222"/>
      <c r="K735" s="222"/>
      <c r="L735" s="222"/>
      <c r="M735" s="222"/>
      <c r="N735" s="222"/>
      <c r="O735" s="222"/>
      <c r="P735" s="222"/>
      <c r="Q735" s="222"/>
      <c r="R735" s="222"/>
      <c r="S735" s="222"/>
      <c r="T735" s="222"/>
      <c r="U735" s="222"/>
      <c r="V735" s="222"/>
      <c r="W735" s="222"/>
      <c r="X735" s="222"/>
      <c r="Y735" s="222"/>
      <c r="Z735" s="222"/>
    </row>
    <row r="736" ht="12.75" customHeight="1">
      <c r="A736" s="222"/>
      <c r="B736" s="222"/>
      <c r="C736" s="222"/>
      <c r="D736" s="222"/>
      <c r="E736" s="222"/>
      <c r="F736" s="222"/>
      <c r="G736" s="222"/>
      <c r="H736" s="222"/>
      <c r="I736" s="222"/>
      <c r="J736" s="222"/>
      <c r="K736" s="222"/>
      <c r="L736" s="222"/>
      <c r="M736" s="222"/>
      <c r="N736" s="222"/>
      <c r="O736" s="222"/>
      <c r="P736" s="222"/>
      <c r="Q736" s="222"/>
      <c r="R736" s="222"/>
      <c r="S736" s="222"/>
      <c r="T736" s="222"/>
      <c r="U736" s="222"/>
      <c r="V736" s="222"/>
      <c r="W736" s="222"/>
      <c r="X736" s="222"/>
      <c r="Y736" s="222"/>
      <c r="Z736" s="222"/>
    </row>
    <row r="737" ht="12.75" customHeight="1">
      <c r="A737" s="222"/>
      <c r="B737" s="222"/>
      <c r="C737" s="222"/>
      <c r="D737" s="222"/>
      <c r="E737" s="222"/>
      <c r="F737" s="222"/>
      <c r="G737" s="222"/>
      <c r="H737" s="222"/>
      <c r="I737" s="222"/>
      <c r="J737" s="222"/>
      <c r="K737" s="222"/>
      <c r="L737" s="222"/>
      <c r="M737" s="222"/>
      <c r="N737" s="222"/>
      <c r="O737" s="222"/>
      <c r="P737" s="222"/>
      <c r="Q737" s="222"/>
      <c r="R737" s="222"/>
      <c r="S737" s="222"/>
      <c r="T737" s="222"/>
      <c r="U737" s="222"/>
      <c r="V737" s="222"/>
      <c r="W737" s="222"/>
      <c r="X737" s="222"/>
      <c r="Y737" s="222"/>
      <c r="Z737" s="222"/>
    </row>
    <row r="738" ht="12.75" customHeight="1">
      <c r="A738" s="222"/>
      <c r="B738" s="222"/>
      <c r="C738" s="222"/>
      <c r="D738" s="222"/>
      <c r="E738" s="222"/>
      <c r="F738" s="222"/>
      <c r="G738" s="222"/>
      <c r="H738" s="222"/>
      <c r="I738" s="222"/>
      <c r="J738" s="222"/>
      <c r="K738" s="222"/>
      <c r="L738" s="222"/>
      <c r="M738" s="222"/>
      <c r="N738" s="222"/>
      <c r="O738" s="222"/>
      <c r="P738" s="222"/>
      <c r="Q738" s="222"/>
      <c r="R738" s="222"/>
      <c r="S738" s="222"/>
      <c r="T738" s="222"/>
      <c r="U738" s="222"/>
      <c r="V738" s="222"/>
      <c r="W738" s="222"/>
      <c r="X738" s="222"/>
      <c r="Y738" s="222"/>
      <c r="Z738" s="222"/>
    </row>
    <row r="739" ht="12.75" customHeight="1">
      <c r="A739" s="222"/>
      <c r="B739" s="222"/>
      <c r="C739" s="222"/>
      <c r="D739" s="222"/>
      <c r="E739" s="222"/>
      <c r="F739" s="222"/>
      <c r="G739" s="222"/>
      <c r="H739" s="222"/>
      <c r="I739" s="222"/>
      <c r="J739" s="222"/>
      <c r="K739" s="222"/>
      <c r="L739" s="222"/>
      <c r="M739" s="222"/>
      <c r="N739" s="222"/>
      <c r="O739" s="222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  <c r="Z739" s="222"/>
    </row>
    <row r="740" ht="12.75" customHeight="1">
      <c r="A740" s="222"/>
      <c r="B740" s="222"/>
      <c r="C740" s="222"/>
      <c r="D740" s="222"/>
      <c r="E740" s="222"/>
      <c r="F740" s="222"/>
      <c r="G740" s="222"/>
      <c r="H740" s="222"/>
      <c r="I740" s="222"/>
      <c r="J740" s="222"/>
      <c r="K740" s="222"/>
      <c r="L740" s="222"/>
      <c r="M740" s="222"/>
      <c r="N740" s="222"/>
      <c r="O740" s="222"/>
      <c r="P740" s="222"/>
      <c r="Q740" s="222"/>
      <c r="R740" s="222"/>
      <c r="S740" s="222"/>
      <c r="T740" s="222"/>
      <c r="U740" s="222"/>
      <c r="V740" s="222"/>
      <c r="W740" s="222"/>
      <c r="X740" s="222"/>
      <c r="Y740" s="222"/>
      <c r="Z740" s="222"/>
    </row>
    <row r="741" ht="12.75" customHeight="1">
      <c r="A741" s="222"/>
      <c r="B741" s="222"/>
      <c r="C741" s="222"/>
      <c r="D741" s="222"/>
      <c r="E741" s="222"/>
      <c r="F741" s="222"/>
      <c r="G741" s="222"/>
      <c r="H741" s="222"/>
      <c r="I741" s="222"/>
      <c r="J741" s="222"/>
      <c r="K741" s="222"/>
      <c r="L741" s="222"/>
      <c r="M741" s="222"/>
      <c r="N741" s="222"/>
      <c r="O741" s="222"/>
      <c r="P741" s="222"/>
      <c r="Q741" s="222"/>
      <c r="R741" s="222"/>
      <c r="S741" s="222"/>
      <c r="T741" s="222"/>
      <c r="U741" s="222"/>
      <c r="V741" s="222"/>
      <c r="W741" s="222"/>
      <c r="X741" s="222"/>
      <c r="Y741" s="222"/>
      <c r="Z741" s="222"/>
    </row>
    <row r="742" ht="12.75" customHeight="1">
      <c r="A742" s="222"/>
      <c r="B742" s="222"/>
      <c r="C742" s="222"/>
      <c r="D742" s="222"/>
      <c r="E742" s="222"/>
      <c r="F742" s="222"/>
      <c r="G742" s="222"/>
      <c r="H742" s="222"/>
      <c r="I742" s="222"/>
      <c r="J742" s="222"/>
      <c r="K742" s="222"/>
      <c r="L742" s="222"/>
      <c r="M742" s="222"/>
      <c r="N742" s="222"/>
      <c r="O742" s="222"/>
      <c r="P742" s="222"/>
      <c r="Q742" s="222"/>
      <c r="R742" s="222"/>
      <c r="S742" s="222"/>
      <c r="T742" s="222"/>
      <c r="U742" s="222"/>
      <c r="V742" s="222"/>
      <c r="W742" s="222"/>
      <c r="X742" s="222"/>
      <c r="Y742" s="222"/>
      <c r="Z742" s="222"/>
    </row>
    <row r="743" ht="12.75" customHeight="1">
      <c r="A743" s="222"/>
      <c r="B743" s="222"/>
      <c r="C743" s="222"/>
      <c r="D743" s="222"/>
      <c r="E743" s="222"/>
      <c r="F743" s="222"/>
      <c r="G743" s="222"/>
      <c r="H743" s="222"/>
      <c r="I743" s="222"/>
      <c r="J743" s="222"/>
      <c r="K743" s="222"/>
      <c r="L743" s="222"/>
      <c r="M743" s="222"/>
      <c r="N743" s="222"/>
      <c r="O743" s="222"/>
      <c r="P743" s="222"/>
      <c r="Q743" s="222"/>
      <c r="R743" s="222"/>
      <c r="S743" s="222"/>
      <c r="T743" s="222"/>
      <c r="U743" s="222"/>
      <c r="V743" s="222"/>
      <c r="W743" s="222"/>
      <c r="X743" s="222"/>
      <c r="Y743" s="222"/>
      <c r="Z743" s="222"/>
    </row>
    <row r="744" ht="12.75" customHeight="1">
      <c r="A744" s="222"/>
      <c r="B744" s="222"/>
      <c r="C744" s="222"/>
      <c r="D744" s="222"/>
      <c r="E744" s="222"/>
      <c r="F744" s="222"/>
      <c r="G744" s="222"/>
      <c r="H744" s="222"/>
      <c r="I744" s="222"/>
      <c r="J744" s="222"/>
      <c r="K744" s="222"/>
      <c r="L744" s="222"/>
      <c r="M744" s="222"/>
      <c r="N744" s="222"/>
      <c r="O744" s="222"/>
      <c r="P744" s="222"/>
      <c r="Q744" s="222"/>
      <c r="R744" s="222"/>
      <c r="S744" s="222"/>
      <c r="T744" s="222"/>
      <c r="U744" s="222"/>
      <c r="V744" s="222"/>
      <c r="W744" s="222"/>
      <c r="X744" s="222"/>
      <c r="Y744" s="222"/>
      <c r="Z744" s="222"/>
    </row>
    <row r="745" ht="12.75" customHeight="1">
      <c r="A745" s="222"/>
      <c r="B745" s="222"/>
      <c r="C745" s="222"/>
      <c r="D745" s="222"/>
      <c r="E745" s="222"/>
      <c r="F745" s="222"/>
      <c r="G745" s="222"/>
      <c r="H745" s="222"/>
      <c r="I745" s="222"/>
      <c r="J745" s="222"/>
      <c r="K745" s="222"/>
      <c r="L745" s="222"/>
      <c r="M745" s="222"/>
      <c r="N745" s="222"/>
      <c r="O745" s="222"/>
      <c r="P745" s="222"/>
      <c r="Q745" s="222"/>
      <c r="R745" s="222"/>
      <c r="S745" s="222"/>
      <c r="T745" s="222"/>
      <c r="U745" s="222"/>
      <c r="V745" s="222"/>
      <c r="W745" s="222"/>
      <c r="X745" s="222"/>
      <c r="Y745" s="222"/>
      <c r="Z745" s="222"/>
    </row>
    <row r="746" ht="12.75" customHeight="1">
      <c r="A746" s="222"/>
      <c r="B746" s="222"/>
      <c r="C746" s="222"/>
      <c r="D746" s="222"/>
      <c r="E746" s="222"/>
      <c r="F746" s="222"/>
      <c r="G746" s="222"/>
      <c r="H746" s="222"/>
      <c r="I746" s="222"/>
      <c r="J746" s="222"/>
      <c r="K746" s="222"/>
      <c r="L746" s="222"/>
      <c r="M746" s="222"/>
      <c r="N746" s="222"/>
      <c r="O746" s="222"/>
      <c r="P746" s="222"/>
      <c r="Q746" s="222"/>
      <c r="R746" s="222"/>
      <c r="S746" s="222"/>
      <c r="T746" s="222"/>
      <c r="U746" s="222"/>
      <c r="V746" s="222"/>
      <c r="W746" s="222"/>
      <c r="X746" s="222"/>
      <c r="Y746" s="222"/>
      <c r="Z746" s="222"/>
    </row>
    <row r="747" ht="12.75" customHeight="1">
      <c r="A747" s="222"/>
      <c r="B747" s="222"/>
      <c r="C747" s="222"/>
      <c r="D747" s="222"/>
      <c r="E747" s="222"/>
      <c r="F747" s="222"/>
      <c r="G747" s="222"/>
      <c r="H747" s="222"/>
      <c r="I747" s="222"/>
      <c r="J747" s="222"/>
      <c r="K747" s="222"/>
      <c r="L747" s="222"/>
      <c r="M747" s="222"/>
      <c r="N747" s="222"/>
      <c r="O747" s="222"/>
      <c r="P747" s="222"/>
      <c r="Q747" s="222"/>
      <c r="R747" s="222"/>
      <c r="S747" s="222"/>
      <c r="T747" s="222"/>
      <c r="U747" s="222"/>
      <c r="V747" s="222"/>
      <c r="W747" s="222"/>
      <c r="X747" s="222"/>
      <c r="Y747" s="222"/>
      <c r="Z747" s="222"/>
    </row>
    <row r="748" ht="12.75" customHeight="1">
      <c r="A748" s="222"/>
      <c r="B748" s="222"/>
      <c r="C748" s="222"/>
      <c r="D748" s="222"/>
      <c r="E748" s="222"/>
      <c r="F748" s="222"/>
      <c r="G748" s="222"/>
      <c r="H748" s="222"/>
      <c r="I748" s="222"/>
      <c r="J748" s="222"/>
      <c r="K748" s="222"/>
      <c r="L748" s="222"/>
      <c r="M748" s="222"/>
      <c r="N748" s="222"/>
      <c r="O748" s="222"/>
      <c r="P748" s="222"/>
      <c r="Q748" s="222"/>
      <c r="R748" s="222"/>
      <c r="S748" s="222"/>
      <c r="T748" s="222"/>
      <c r="U748" s="222"/>
      <c r="V748" s="222"/>
      <c r="W748" s="222"/>
      <c r="X748" s="222"/>
      <c r="Y748" s="222"/>
      <c r="Z748" s="222"/>
    </row>
    <row r="749" ht="12.75" customHeight="1">
      <c r="A749" s="222"/>
      <c r="B749" s="222"/>
      <c r="C749" s="222"/>
      <c r="D749" s="222"/>
      <c r="E749" s="222"/>
      <c r="F749" s="222"/>
      <c r="G749" s="222"/>
      <c r="H749" s="222"/>
      <c r="I749" s="222"/>
      <c r="J749" s="222"/>
      <c r="K749" s="222"/>
      <c r="L749" s="222"/>
      <c r="M749" s="222"/>
      <c r="N749" s="222"/>
      <c r="O749" s="222"/>
      <c r="P749" s="222"/>
      <c r="Q749" s="222"/>
      <c r="R749" s="222"/>
      <c r="S749" s="222"/>
      <c r="T749" s="222"/>
      <c r="U749" s="222"/>
      <c r="V749" s="222"/>
      <c r="W749" s="222"/>
      <c r="X749" s="222"/>
      <c r="Y749" s="222"/>
      <c r="Z749" s="222"/>
    </row>
    <row r="750" ht="12.75" customHeight="1">
      <c r="A750" s="222"/>
      <c r="B750" s="222"/>
      <c r="C750" s="222"/>
      <c r="D750" s="222"/>
      <c r="E750" s="222"/>
      <c r="F750" s="222"/>
      <c r="G750" s="222"/>
      <c r="H750" s="222"/>
      <c r="I750" s="222"/>
      <c r="J750" s="222"/>
      <c r="K750" s="222"/>
      <c r="L750" s="222"/>
      <c r="M750" s="222"/>
      <c r="N750" s="222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22"/>
      <c r="Z750" s="222"/>
    </row>
    <row r="751" ht="12.75" customHeight="1">
      <c r="A751" s="222"/>
      <c r="B751" s="222"/>
      <c r="C751" s="222"/>
      <c r="D751" s="222"/>
      <c r="E751" s="222"/>
      <c r="F751" s="222"/>
      <c r="G751" s="222"/>
      <c r="H751" s="222"/>
      <c r="I751" s="222"/>
      <c r="J751" s="222"/>
      <c r="K751" s="222"/>
      <c r="L751" s="222"/>
      <c r="M751" s="222"/>
      <c r="N751" s="222"/>
      <c r="O751" s="222"/>
      <c r="P751" s="222"/>
      <c r="Q751" s="222"/>
      <c r="R751" s="222"/>
      <c r="S751" s="222"/>
      <c r="T751" s="222"/>
      <c r="U751" s="222"/>
      <c r="V751" s="222"/>
      <c r="W751" s="222"/>
      <c r="X751" s="222"/>
      <c r="Y751" s="222"/>
      <c r="Z751" s="222"/>
    </row>
    <row r="752" ht="12.75" customHeight="1">
      <c r="A752" s="222"/>
      <c r="B752" s="222"/>
      <c r="C752" s="222"/>
      <c r="D752" s="222"/>
      <c r="E752" s="222"/>
      <c r="F752" s="222"/>
      <c r="G752" s="222"/>
      <c r="H752" s="222"/>
      <c r="I752" s="222"/>
      <c r="J752" s="222"/>
      <c r="K752" s="222"/>
      <c r="L752" s="222"/>
      <c r="M752" s="222"/>
      <c r="N752" s="222"/>
      <c r="O752" s="222"/>
      <c r="P752" s="222"/>
      <c r="Q752" s="222"/>
      <c r="R752" s="222"/>
      <c r="S752" s="222"/>
      <c r="T752" s="222"/>
      <c r="U752" s="222"/>
      <c r="V752" s="222"/>
      <c r="W752" s="222"/>
      <c r="X752" s="222"/>
      <c r="Y752" s="222"/>
      <c r="Z752" s="222"/>
    </row>
    <row r="753" ht="12.75" customHeight="1">
      <c r="A753" s="222"/>
      <c r="B753" s="222"/>
      <c r="C753" s="222"/>
      <c r="D753" s="222"/>
      <c r="E753" s="222"/>
      <c r="F753" s="222"/>
      <c r="G753" s="222"/>
      <c r="H753" s="222"/>
      <c r="I753" s="222"/>
      <c r="J753" s="222"/>
      <c r="K753" s="222"/>
      <c r="L753" s="222"/>
      <c r="M753" s="222"/>
      <c r="N753" s="222"/>
      <c r="O753" s="222"/>
      <c r="P753" s="222"/>
      <c r="Q753" s="222"/>
      <c r="R753" s="222"/>
      <c r="S753" s="222"/>
      <c r="T753" s="222"/>
      <c r="U753" s="222"/>
      <c r="V753" s="222"/>
      <c r="W753" s="222"/>
      <c r="X753" s="222"/>
      <c r="Y753" s="222"/>
      <c r="Z753" s="222"/>
    </row>
    <row r="754" ht="12.75" customHeight="1">
      <c r="A754" s="222"/>
      <c r="B754" s="222"/>
      <c r="C754" s="222"/>
      <c r="D754" s="222"/>
      <c r="E754" s="222"/>
      <c r="F754" s="222"/>
      <c r="G754" s="222"/>
      <c r="H754" s="222"/>
      <c r="I754" s="222"/>
      <c r="J754" s="222"/>
      <c r="K754" s="222"/>
      <c r="L754" s="222"/>
      <c r="M754" s="222"/>
      <c r="N754" s="222"/>
      <c r="O754" s="222"/>
      <c r="P754" s="222"/>
      <c r="Q754" s="222"/>
      <c r="R754" s="222"/>
      <c r="S754" s="222"/>
      <c r="T754" s="222"/>
      <c r="U754" s="222"/>
      <c r="V754" s="222"/>
      <c r="W754" s="222"/>
      <c r="X754" s="222"/>
      <c r="Y754" s="222"/>
      <c r="Z754" s="222"/>
    </row>
    <row r="755" ht="12.75" customHeight="1">
      <c r="A755" s="222"/>
      <c r="B755" s="222"/>
      <c r="C755" s="222"/>
      <c r="D755" s="222"/>
      <c r="E755" s="222"/>
      <c r="F755" s="222"/>
      <c r="G755" s="222"/>
      <c r="H755" s="222"/>
      <c r="I755" s="222"/>
      <c r="J755" s="222"/>
      <c r="K755" s="222"/>
      <c r="L755" s="222"/>
      <c r="M755" s="222"/>
      <c r="N755" s="222"/>
      <c r="O755" s="222"/>
      <c r="P755" s="222"/>
      <c r="Q755" s="222"/>
      <c r="R755" s="222"/>
      <c r="S755" s="222"/>
      <c r="T755" s="222"/>
      <c r="U755" s="222"/>
      <c r="V755" s="222"/>
      <c r="W755" s="222"/>
      <c r="X755" s="222"/>
      <c r="Y755" s="222"/>
      <c r="Z755" s="222"/>
    </row>
    <row r="756" ht="12.75" customHeight="1">
      <c r="A756" s="222"/>
      <c r="B756" s="222"/>
      <c r="C756" s="222"/>
      <c r="D756" s="222"/>
      <c r="E756" s="222"/>
      <c r="F756" s="222"/>
      <c r="G756" s="222"/>
      <c r="H756" s="222"/>
      <c r="I756" s="222"/>
      <c r="J756" s="222"/>
      <c r="K756" s="222"/>
      <c r="L756" s="222"/>
      <c r="M756" s="222"/>
      <c r="N756" s="222"/>
      <c r="O756" s="222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  <c r="Z756" s="222"/>
    </row>
    <row r="757" ht="12.75" customHeight="1">
      <c r="A757" s="222"/>
      <c r="B757" s="222"/>
      <c r="C757" s="222"/>
      <c r="D757" s="222"/>
      <c r="E757" s="222"/>
      <c r="F757" s="222"/>
      <c r="G757" s="222"/>
      <c r="H757" s="222"/>
      <c r="I757" s="222"/>
      <c r="J757" s="222"/>
      <c r="K757" s="222"/>
      <c r="L757" s="222"/>
      <c r="M757" s="222"/>
      <c r="N757" s="222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  <c r="Z757" s="222"/>
    </row>
    <row r="758" ht="12.75" customHeight="1">
      <c r="A758" s="222"/>
      <c r="B758" s="222"/>
      <c r="C758" s="222"/>
      <c r="D758" s="222"/>
      <c r="E758" s="222"/>
      <c r="F758" s="222"/>
      <c r="G758" s="222"/>
      <c r="H758" s="222"/>
      <c r="I758" s="222"/>
      <c r="J758" s="222"/>
      <c r="K758" s="222"/>
      <c r="L758" s="222"/>
      <c r="M758" s="222"/>
      <c r="N758" s="222"/>
      <c r="O758" s="222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  <c r="Z758" s="222"/>
    </row>
    <row r="759" ht="12.75" customHeight="1">
      <c r="A759" s="222"/>
      <c r="B759" s="222"/>
      <c r="C759" s="222"/>
      <c r="D759" s="222"/>
      <c r="E759" s="222"/>
      <c r="F759" s="222"/>
      <c r="G759" s="222"/>
      <c r="H759" s="222"/>
      <c r="I759" s="222"/>
      <c r="J759" s="222"/>
      <c r="K759" s="222"/>
      <c r="L759" s="222"/>
      <c r="M759" s="222"/>
      <c r="N759" s="222"/>
      <c r="O759" s="222"/>
      <c r="P759" s="222"/>
      <c r="Q759" s="222"/>
      <c r="R759" s="222"/>
      <c r="S759" s="222"/>
      <c r="T759" s="222"/>
      <c r="U759" s="222"/>
      <c r="V759" s="222"/>
      <c r="W759" s="222"/>
      <c r="X759" s="222"/>
      <c r="Y759" s="222"/>
      <c r="Z759" s="222"/>
    </row>
    <row r="760" ht="12.75" customHeight="1">
      <c r="A760" s="222"/>
      <c r="B760" s="222"/>
      <c r="C760" s="222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22"/>
      <c r="O760" s="222"/>
      <c r="P760" s="222"/>
      <c r="Q760" s="222"/>
      <c r="R760" s="222"/>
      <c r="S760" s="222"/>
      <c r="T760" s="222"/>
      <c r="U760" s="222"/>
      <c r="V760" s="222"/>
      <c r="W760" s="222"/>
      <c r="X760" s="222"/>
      <c r="Y760" s="222"/>
      <c r="Z760" s="222"/>
    </row>
    <row r="761" ht="12.75" customHeight="1">
      <c r="A761" s="222"/>
      <c r="B761" s="222"/>
      <c r="C761" s="222"/>
      <c r="D761" s="222"/>
      <c r="E761" s="222"/>
      <c r="F761" s="222"/>
      <c r="G761" s="222"/>
      <c r="H761" s="222"/>
      <c r="I761" s="222"/>
      <c r="J761" s="222"/>
      <c r="K761" s="222"/>
      <c r="L761" s="222"/>
      <c r="M761" s="222"/>
      <c r="N761" s="222"/>
      <c r="O761" s="222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  <c r="Z761" s="222"/>
    </row>
    <row r="762" ht="12.75" customHeight="1">
      <c r="A762" s="222"/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222"/>
      <c r="P762" s="222"/>
      <c r="Q762" s="222"/>
      <c r="R762" s="222"/>
      <c r="S762" s="222"/>
      <c r="T762" s="222"/>
      <c r="U762" s="222"/>
      <c r="V762" s="222"/>
      <c r="W762" s="222"/>
      <c r="X762" s="222"/>
      <c r="Y762" s="222"/>
      <c r="Z762" s="222"/>
    </row>
    <row r="763" ht="12.75" customHeight="1">
      <c r="A763" s="222"/>
      <c r="B763" s="222"/>
      <c r="C763" s="222"/>
      <c r="D763" s="222"/>
      <c r="E763" s="222"/>
      <c r="F763" s="222"/>
      <c r="G763" s="222"/>
      <c r="H763" s="222"/>
      <c r="I763" s="222"/>
      <c r="J763" s="222"/>
      <c r="K763" s="222"/>
      <c r="L763" s="222"/>
      <c r="M763" s="222"/>
      <c r="N763" s="222"/>
      <c r="O763" s="222"/>
      <c r="P763" s="222"/>
      <c r="Q763" s="222"/>
      <c r="R763" s="222"/>
      <c r="S763" s="222"/>
      <c r="T763" s="222"/>
      <c r="U763" s="222"/>
      <c r="V763" s="222"/>
      <c r="W763" s="222"/>
      <c r="X763" s="222"/>
      <c r="Y763" s="222"/>
      <c r="Z763" s="222"/>
    </row>
    <row r="764" ht="12.75" customHeight="1">
      <c r="A764" s="222"/>
      <c r="B764" s="222"/>
      <c r="C764" s="222"/>
      <c r="D764" s="222"/>
      <c r="E764" s="222"/>
      <c r="F764" s="222"/>
      <c r="G764" s="222"/>
      <c r="H764" s="222"/>
      <c r="I764" s="222"/>
      <c r="J764" s="222"/>
      <c r="K764" s="222"/>
      <c r="L764" s="222"/>
      <c r="M764" s="222"/>
      <c r="N764" s="222"/>
      <c r="O764" s="222"/>
      <c r="P764" s="222"/>
      <c r="Q764" s="222"/>
      <c r="R764" s="222"/>
      <c r="S764" s="222"/>
      <c r="T764" s="222"/>
      <c r="U764" s="222"/>
      <c r="V764" s="222"/>
      <c r="W764" s="222"/>
      <c r="X764" s="222"/>
      <c r="Y764" s="222"/>
      <c r="Z764" s="222"/>
    </row>
    <row r="765" ht="12.75" customHeight="1">
      <c r="A765" s="222"/>
      <c r="B765" s="222"/>
      <c r="C765" s="222"/>
      <c r="D765" s="222"/>
      <c r="E765" s="222"/>
      <c r="F765" s="222"/>
      <c r="G765" s="222"/>
      <c r="H765" s="222"/>
      <c r="I765" s="222"/>
      <c r="J765" s="222"/>
      <c r="K765" s="222"/>
      <c r="L765" s="222"/>
      <c r="M765" s="222"/>
      <c r="N765" s="222"/>
      <c r="O765" s="222"/>
      <c r="P765" s="222"/>
      <c r="Q765" s="222"/>
      <c r="R765" s="222"/>
      <c r="S765" s="222"/>
      <c r="T765" s="222"/>
      <c r="U765" s="222"/>
      <c r="V765" s="222"/>
      <c r="W765" s="222"/>
      <c r="X765" s="222"/>
      <c r="Y765" s="222"/>
      <c r="Z765" s="222"/>
    </row>
    <row r="766" ht="12.75" customHeight="1">
      <c r="A766" s="222"/>
      <c r="B766" s="222"/>
      <c r="C766" s="222"/>
      <c r="D766" s="222"/>
      <c r="E766" s="222"/>
      <c r="F766" s="222"/>
      <c r="G766" s="222"/>
      <c r="H766" s="222"/>
      <c r="I766" s="222"/>
      <c r="J766" s="222"/>
      <c r="K766" s="222"/>
      <c r="L766" s="222"/>
      <c r="M766" s="222"/>
      <c r="N766" s="222"/>
      <c r="O766" s="222"/>
      <c r="P766" s="222"/>
      <c r="Q766" s="222"/>
      <c r="R766" s="222"/>
      <c r="S766" s="222"/>
      <c r="T766" s="222"/>
      <c r="U766" s="222"/>
      <c r="V766" s="222"/>
      <c r="W766" s="222"/>
      <c r="X766" s="222"/>
      <c r="Y766" s="222"/>
      <c r="Z766" s="222"/>
    </row>
    <row r="767" ht="12.75" customHeight="1">
      <c r="A767" s="222"/>
      <c r="B767" s="222"/>
      <c r="C767" s="222"/>
      <c r="D767" s="222"/>
      <c r="E767" s="222"/>
      <c r="F767" s="222"/>
      <c r="G767" s="222"/>
      <c r="H767" s="222"/>
      <c r="I767" s="222"/>
      <c r="J767" s="222"/>
      <c r="K767" s="222"/>
      <c r="L767" s="222"/>
      <c r="M767" s="222"/>
      <c r="N767" s="222"/>
      <c r="O767" s="222"/>
      <c r="P767" s="222"/>
      <c r="Q767" s="222"/>
      <c r="R767" s="222"/>
      <c r="S767" s="222"/>
      <c r="T767" s="222"/>
      <c r="U767" s="222"/>
      <c r="V767" s="222"/>
      <c r="W767" s="222"/>
      <c r="X767" s="222"/>
      <c r="Y767" s="222"/>
      <c r="Z767" s="222"/>
    </row>
    <row r="768" ht="12.75" customHeight="1">
      <c r="A768" s="222"/>
      <c r="B768" s="222"/>
      <c r="C768" s="222"/>
      <c r="D768" s="222"/>
      <c r="E768" s="222"/>
      <c r="F768" s="222"/>
      <c r="G768" s="222"/>
      <c r="H768" s="222"/>
      <c r="I768" s="222"/>
      <c r="J768" s="222"/>
      <c r="K768" s="222"/>
      <c r="L768" s="222"/>
      <c r="M768" s="222"/>
      <c r="N768" s="222"/>
      <c r="O768" s="222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  <c r="Z768" s="222"/>
    </row>
    <row r="769" ht="12.75" customHeight="1">
      <c r="A769" s="222"/>
      <c r="B769" s="222"/>
      <c r="C769" s="222"/>
      <c r="D769" s="222"/>
      <c r="E769" s="222"/>
      <c r="F769" s="222"/>
      <c r="G769" s="222"/>
      <c r="H769" s="222"/>
      <c r="I769" s="222"/>
      <c r="J769" s="222"/>
      <c r="K769" s="222"/>
      <c r="L769" s="222"/>
      <c r="M769" s="222"/>
      <c r="N769" s="222"/>
      <c r="O769" s="222"/>
      <c r="P769" s="222"/>
      <c r="Q769" s="222"/>
      <c r="R769" s="222"/>
      <c r="S769" s="222"/>
      <c r="T769" s="222"/>
      <c r="U769" s="222"/>
      <c r="V769" s="222"/>
      <c r="W769" s="222"/>
      <c r="X769" s="222"/>
      <c r="Y769" s="222"/>
      <c r="Z769" s="222"/>
    </row>
    <row r="770" ht="12.75" customHeight="1">
      <c r="A770" s="222"/>
      <c r="B770" s="222"/>
      <c r="C770" s="222"/>
      <c r="D770" s="222"/>
      <c r="E770" s="222"/>
      <c r="F770" s="222"/>
      <c r="G770" s="222"/>
      <c r="H770" s="222"/>
      <c r="I770" s="222"/>
      <c r="J770" s="222"/>
      <c r="K770" s="222"/>
      <c r="L770" s="222"/>
      <c r="M770" s="222"/>
      <c r="N770" s="222"/>
      <c r="O770" s="222"/>
      <c r="P770" s="222"/>
      <c r="Q770" s="222"/>
      <c r="R770" s="222"/>
      <c r="S770" s="222"/>
      <c r="T770" s="222"/>
      <c r="U770" s="222"/>
      <c r="V770" s="222"/>
      <c r="W770" s="222"/>
      <c r="X770" s="222"/>
      <c r="Y770" s="222"/>
      <c r="Z770" s="222"/>
    </row>
    <row r="771" ht="12.75" customHeight="1">
      <c r="A771" s="222"/>
      <c r="B771" s="222"/>
      <c r="C771" s="222"/>
      <c r="D771" s="222"/>
      <c r="E771" s="222"/>
      <c r="F771" s="222"/>
      <c r="G771" s="222"/>
      <c r="H771" s="222"/>
      <c r="I771" s="222"/>
      <c r="J771" s="222"/>
      <c r="K771" s="222"/>
      <c r="L771" s="222"/>
      <c r="M771" s="222"/>
      <c r="N771" s="222"/>
      <c r="O771" s="222"/>
      <c r="P771" s="222"/>
      <c r="Q771" s="222"/>
      <c r="R771" s="222"/>
      <c r="S771" s="222"/>
      <c r="T771" s="222"/>
      <c r="U771" s="222"/>
      <c r="V771" s="222"/>
      <c r="W771" s="222"/>
      <c r="X771" s="222"/>
      <c r="Y771" s="222"/>
      <c r="Z771" s="222"/>
    </row>
    <row r="772" ht="12.75" customHeight="1">
      <c r="A772" s="222"/>
      <c r="B772" s="222"/>
      <c r="C772" s="222"/>
      <c r="D772" s="222"/>
      <c r="E772" s="222"/>
      <c r="F772" s="222"/>
      <c r="G772" s="222"/>
      <c r="H772" s="222"/>
      <c r="I772" s="222"/>
      <c r="J772" s="222"/>
      <c r="K772" s="222"/>
      <c r="L772" s="222"/>
      <c r="M772" s="222"/>
      <c r="N772" s="222"/>
      <c r="O772" s="222"/>
      <c r="P772" s="222"/>
      <c r="Q772" s="222"/>
      <c r="R772" s="222"/>
      <c r="S772" s="222"/>
      <c r="T772" s="222"/>
      <c r="U772" s="222"/>
      <c r="V772" s="222"/>
      <c r="W772" s="222"/>
      <c r="X772" s="222"/>
      <c r="Y772" s="222"/>
      <c r="Z772" s="222"/>
    </row>
    <row r="773" ht="12.75" customHeight="1">
      <c r="A773" s="222"/>
      <c r="B773" s="222"/>
      <c r="C773" s="222"/>
      <c r="D773" s="222"/>
      <c r="E773" s="222"/>
      <c r="F773" s="222"/>
      <c r="G773" s="222"/>
      <c r="H773" s="222"/>
      <c r="I773" s="222"/>
      <c r="J773" s="222"/>
      <c r="K773" s="222"/>
      <c r="L773" s="222"/>
      <c r="M773" s="222"/>
      <c r="N773" s="222"/>
      <c r="O773" s="222"/>
      <c r="P773" s="222"/>
      <c r="Q773" s="222"/>
      <c r="R773" s="222"/>
      <c r="S773" s="222"/>
      <c r="T773" s="222"/>
      <c r="U773" s="222"/>
      <c r="V773" s="222"/>
      <c r="W773" s="222"/>
      <c r="X773" s="222"/>
      <c r="Y773" s="222"/>
      <c r="Z773" s="222"/>
    </row>
    <row r="774" ht="12.75" customHeight="1">
      <c r="A774" s="222"/>
      <c r="B774" s="222"/>
      <c r="C774" s="222"/>
      <c r="D774" s="222"/>
      <c r="E774" s="222"/>
      <c r="F774" s="222"/>
      <c r="G774" s="222"/>
      <c r="H774" s="222"/>
      <c r="I774" s="222"/>
      <c r="J774" s="222"/>
      <c r="K774" s="222"/>
      <c r="L774" s="222"/>
      <c r="M774" s="222"/>
      <c r="N774" s="222"/>
      <c r="O774" s="222"/>
      <c r="P774" s="222"/>
      <c r="Q774" s="222"/>
      <c r="R774" s="222"/>
      <c r="S774" s="222"/>
      <c r="T774" s="222"/>
      <c r="U774" s="222"/>
      <c r="V774" s="222"/>
      <c r="W774" s="222"/>
      <c r="X774" s="222"/>
      <c r="Y774" s="222"/>
      <c r="Z774" s="222"/>
    </row>
    <row r="775" ht="12.75" customHeight="1">
      <c r="A775" s="222"/>
      <c r="B775" s="222"/>
      <c r="C775" s="222"/>
      <c r="D775" s="222"/>
      <c r="E775" s="222"/>
      <c r="F775" s="222"/>
      <c r="G775" s="222"/>
      <c r="H775" s="222"/>
      <c r="I775" s="222"/>
      <c r="J775" s="222"/>
      <c r="K775" s="222"/>
      <c r="L775" s="222"/>
      <c r="M775" s="222"/>
      <c r="N775" s="222"/>
      <c r="O775" s="222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  <c r="Z775" s="222"/>
    </row>
    <row r="776" ht="12.75" customHeight="1">
      <c r="A776" s="222"/>
      <c r="B776" s="222"/>
      <c r="C776" s="222"/>
      <c r="D776" s="222"/>
      <c r="E776" s="222"/>
      <c r="F776" s="222"/>
      <c r="G776" s="222"/>
      <c r="H776" s="222"/>
      <c r="I776" s="222"/>
      <c r="J776" s="222"/>
      <c r="K776" s="222"/>
      <c r="L776" s="222"/>
      <c r="M776" s="222"/>
      <c r="N776" s="222"/>
      <c r="O776" s="222"/>
      <c r="P776" s="222"/>
      <c r="Q776" s="222"/>
      <c r="R776" s="222"/>
      <c r="S776" s="222"/>
      <c r="T776" s="222"/>
      <c r="U776" s="222"/>
      <c r="V776" s="222"/>
      <c r="W776" s="222"/>
      <c r="X776" s="222"/>
      <c r="Y776" s="222"/>
      <c r="Z776" s="222"/>
    </row>
    <row r="777" ht="12.75" customHeight="1">
      <c r="A777" s="222"/>
      <c r="B777" s="222"/>
      <c r="C777" s="222"/>
      <c r="D777" s="222"/>
      <c r="E777" s="222"/>
      <c r="F777" s="222"/>
      <c r="G777" s="222"/>
      <c r="H777" s="222"/>
      <c r="I777" s="222"/>
      <c r="J777" s="222"/>
      <c r="K777" s="222"/>
      <c r="L777" s="222"/>
      <c r="M777" s="222"/>
      <c r="N777" s="222"/>
      <c r="O777" s="222"/>
      <c r="P777" s="222"/>
      <c r="Q777" s="222"/>
      <c r="R777" s="222"/>
      <c r="S777" s="222"/>
      <c r="T777" s="222"/>
      <c r="U777" s="222"/>
      <c r="V777" s="222"/>
      <c r="W777" s="222"/>
      <c r="X777" s="222"/>
      <c r="Y777" s="222"/>
      <c r="Z777" s="222"/>
    </row>
    <row r="778" ht="12.75" customHeight="1">
      <c r="A778" s="222"/>
      <c r="B778" s="222"/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</row>
    <row r="779" ht="12.75" customHeight="1">
      <c r="A779" s="222"/>
      <c r="B779" s="222"/>
      <c r="C779" s="222"/>
      <c r="D779" s="222"/>
      <c r="E779" s="222"/>
      <c r="F779" s="222"/>
      <c r="G779" s="222"/>
      <c r="H779" s="222"/>
      <c r="I779" s="222"/>
      <c r="J779" s="222"/>
      <c r="K779" s="222"/>
      <c r="L779" s="222"/>
      <c r="M779" s="222"/>
      <c r="N779" s="222"/>
      <c r="O779" s="222"/>
      <c r="P779" s="222"/>
      <c r="Q779" s="222"/>
      <c r="R779" s="222"/>
      <c r="S779" s="222"/>
      <c r="T779" s="222"/>
      <c r="U779" s="222"/>
      <c r="V779" s="222"/>
      <c r="W779" s="222"/>
      <c r="X779" s="222"/>
      <c r="Y779" s="222"/>
      <c r="Z779" s="222"/>
    </row>
    <row r="780" ht="12.75" customHeight="1">
      <c r="A780" s="222"/>
      <c r="B780" s="222"/>
      <c r="C780" s="222"/>
      <c r="D780" s="222"/>
      <c r="E780" s="222"/>
      <c r="F780" s="222"/>
      <c r="G780" s="222"/>
      <c r="H780" s="222"/>
      <c r="I780" s="222"/>
      <c r="J780" s="222"/>
      <c r="K780" s="222"/>
      <c r="L780" s="222"/>
      <c r="M780" s="222"/>
      <c r="N780" s="222"/>
      <c r="O780" s="222"/>
      <c r="P780" s="222"/>
      <c r="Q780" s="222"/>
      <c r="R780" s="222"/>
      <c r="S780" s="222"/>
      <c r="T780" s="222"/>
      <c r="U780" s="222"/>
      <c r="V780" s="222"/>
      <c r="W780" s="222"/>
      <c r="X780" s="222"/>
      <c r="Y780" s="222"/>
      <c r="Z780" s="222"/>
    </row>
    <row r="781" ht="12.75" customHeight="1">
      <c r="A781" s="222"/>
      <c r="B781" s="222"/>
      <c r="C781" s="222"/>
      <c r="D781" s="222"/>
      <c r="E781" s="222"/>
      <c r="F781" s="222"/>
      <c r="G781" s="222"/>
      <c r="H781" s="222"/>
      <c r="I781" s="222"/>
      <c r="J781" s="222"/>
      <c r="K781" s="222"/>
      <c r="L781" s="222"/>
      <c r="M781" s="222"/>
      <c r="N781" s="222"/>
      <c r="O781" s="222"/>
      <c r="P781" s="222"/>
      <c r="Q781" s="222"/>
      <c r="R781" s="222"/>
      <c r="S781" s="222"/>
      <c r="T781" s="222"/>
      <c r="U781" s="222"/>
      <c r="V781" s="222"/>
      <c r="W781" s="222"/>
      <c r="X781" s="222"/>
      <c r="Y781" s="222"/>
      <c r="Z781" s="222"/>
    </row>
    <row r="782" ht="12.75" customHeight="1">
      <c r="A782" s="222"/>
      <c r="B782" s="222"/>
      <c r="C782" s="222"/>
      <c r="D782" s="222"/>
      <c r="E782" s="222"/>
      <c r="F782" s="222"/>
      <c r="G782" s="222"/>
      <c r="H782" s="222"/>
      <c r="I782" s="222"/>
      <c r="J782" s="222"/>
      <c r="K782" s="222"/>
      <c r="L782" s="222"/>
      <c r="M782" s="222"/>
      <c r="N782" s="222"/>
      <c r="O782" s="222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  <c r="Z782" s="222"/>
    </row>
    <row r="783" ht="12.75" customHeight="1">
      <c r="A783" s="222"/>
      <c r="B783" s="222"/>
      <c r="C783" s="222"/>
      <c r="D783" s="222"/>
      <c r="E783" s="222"/>
      <c r="F783" s="222"/>
      <c r="G783" s="222"/>
      <c r="H783" s="222"/>
      <c r="I783" s="222"/>
      <c r="J783" s="222"/>
      <c r="K783" s="222"/>
      <c r="L783" s="222"/>
      <c r="M783" s="222"/>
      <c r="N783" s="222"/>
      <c r="O783" s="222"/>
      <c r="P783" s="222"/>
      <c r="Q783" s="222"/>
      <c r="R783" s="222"/>
      <c r="S783" s="222"/>
      <c r="T783" s="222"/>
      <c r="U783" s="222"/>
      <c r="V783" s="222"/>
      <c r="W783" s="222"/>
      <c r="X783" s="222"/>
      <c r="Y783" s="222"/>
      <c r="Z783" s="222"/>
    </row>
    <row r="784" ht="12.75" customHeight="1">
      <c r="A784" s="222"/>
      <c r="B784" s="222"/>
      <c r="C784" s="222"/>
      <c r="D784" s="222"/>
      <c r="E784" s="222"/>
      <c r="F784" s="222"/>
      <c r="G784" s="222"/>
      <c r="H784" s="222"/>
      <c r="I784" s="222"/>
      <c r="J784" s="222"/>
      <c r="K784" s="222"/>
      <c r="L784" s="222"/>
      <c r="M784" s="222"/>
      <c r="N784" s="222"/>
      <c r="O784" s="222"/>
      <c r="P784" s="222"/>
      <c r="Q784" s="222"/>
      <c r="R784" s="222"/>
      <c r="S784" s="222"/>
      <c r="T784" s="222"/>
      <c r="U784" s="222"/>
      <c r="V784" s="222"/>
      <c r="W784" s="222"/>
      <c r="X784" s="222"/>
      <c r="Y784" s="222"/>
      <c r="Z784" s="222"/>
    </row>
    <row r="785" ht="12.75" customHeight="1">
      <c r="A785" s="222"/>
      <c r="B785" s="222"/>
      <c r="C785" s="222"/>
      <c r="D785" s="222"/>
      <c r="E785" s="222"/>
      <c r="F785" s="222"/>
      <c r="G785" s="222"/>
      <c r="H785" s="222"/>
      <c r="I785" s="222"/>
      <c r="J785" s="222"/>
      <c r="K785" s="222"/>
      <c r="L785" s="222"/>
      <c r="M785" s="222"/>
      <c r="N785" s="222"/>
      <c r="O785" s="222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  <c r="Z785" s="222"/>
    </row>
    <row r="786" ht="12.75" customHeight="1">
      <c r="A786" s="222"/>
      <c r="B786" s="222"/>
      <c r="C786" s="222"/>
      <c r="D786" s="222"/>
      <c r="E786" s="222"/>
      <c r="F786" s="222"/>
      <c r="G786" s="222"/>
      <c r="H786" s="222"/>
      <c r="I786" s="222"/>
      <c r="J786" s="222"/>
      <c r="K786" s="222"/>
      <c r="L786" s="222"/>
      <c r="M786" s="222"/>
      <c r="N786" s="222"/>
      <c r="O786" s="222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  <c r="Z786" s="222"/>
    </row>
    <row r="787" ht="12.75" customHeight="1">
      <c r="A787" s="222"/>
      <c r="B787" s="222"/>
      <c r="C787" s="222"/>
      <c r="D787" s="222"/>
      <c r="E787" s="222"/>
      <c r="F787" s="222"/>
      <c r="G787" s="222"/>
      <c r="H787" s="222"/>
      <c r="I787" s="222"/>
      <c r="J787" s="222"/>
      <c r="K787" s="222"/>
      <c r="L787" s="222"/>
      <c r="M787" s="222"/>
      <c r="N787" s="222"/>
      <c r="O787" s="222"/>
      <c r="P787" s="222"/>
      <c r="Q787" s="222"/>
      <c r="R787" s="222"/>
      <c r="S787" s="222"/>
      <c r="T787" s="222"/>
      <c r="U787" s="222"/>
      <c r="V787" s="222"/>
      <c r="W787" s="222"/>
      <c r="X787" s="222"/>
      <c r="Y787" s="222"/>
      <c r="Z787" s="222"/>
    </row>
    <row r="788" ht="12.75" customHeight="1">
      <c r="A788" s="222"/>
      <c r="B788" s="222"/>
      <c r="C788" s="222"/>
      <c r="D788" s="222"/>
      <c r="E788" s="222"/>
      <c r="F788" s="222"/>
      <c r="G788" s="222"/>
      <c r="H788" s="222"/>
      <c r="I788" s="222"/>
      <c r="J788" s="222"/>
      <c r="K788" s="222"/>
      <c r="L788" s="222"/>
      <c r="M788" s="222"/>
      <c r="N788" s="222"/>
      <c r="O788" s="222"/>
      <c r="P788" s="222"/>
      <c r="Q788" s="222"/>
      <c r="R788" s="222"/>
      <c r="S788" s="222"/>
      <c r="T788" s="222"/>
      <c r="U788" s="222"/>
      <c r="V788" s="222"/>
      <c r="W788" s="222"/>
      <c r="X788" s="222"/>
      <c r="Y788" s="222"/>
      <c r="Z788" s="222"/>
    </row>
    <row r="789" ht="12.75" customHeight="1">
      <c r="A789" s="222"/>
      <c r="B789" s="222"/>
      <c r="C789" s="222"/>
      <c r="D789" s="222"/>
      <c r="E789" s="222"/>
      <c r="F789" s="222"/>
      <c r="G789" s="222"/>
      <c r="H789" s="222"/>
      <c r="I789" s="222"/>
      <c r="J789" s="222"/>
      <c r="K789" s="222"/>
      <c r="L789" s="222"/>
      <c r="M789" s="222"/>
      <c r="N789" s="222"/>
      <c r="O789" s="222"/>
      <c r="P789" s="222"/>
      <c r="Q789" s="222"/>
      <c r="R789" s="222"/>
      <c r="S789" s="222"/>
      <c r="T789" s="222"/>
      <c r="U789" s="222"/>
      <c r="V789" s="222"/>
      <c r="W789" s="222"/>
      <c r="X789" s="222"/>
      <c r="Y789" s="222"/>
      <c r="Z789" s="222"/>
    </row>
    <row r="790" ht="12.75" customHeight="1">
      <c r="A790" s="222"/>
      <c r="B790" s="222"/>
      <c r="C790" s="222"/>
      <c r="D790" s="222"/>
      <c r="E790" s="222"/>
      <c r="F790" s="222"/>
      <c r="G790" s="222"/>
      <c r="H790" s="222"/>
      <c r="I790" s="222"/>
      <c r="J790" s="222"/>
      <c r="K790" s="222"/>
      <c r="L790" s="222"/>
      <c r="M790" s="222"/>
      <c r="N790" s="222"/>
      <c r="O790" s="222"/>
      <c r="P790" s="222"/>
      <c r="Q790" s="222"/>
      <c r="R790" s="222"/>
      <c r="S790" s="222"/>
      <c r="T790" s="222"/>
      <c r="U790" s="222"/>
      <c r="V790" s="222"/>
      <c r="W790" s="222"/>
      <c r="X790" s="222"/>
      <c r="Y790" s="222"/>
      <c r="Z790" s="222"/>
    </row>
    <row r="791" ht="12.75" customHeight="1">
      <c r="A791" s="222"/>
      <c r="B791" s="222"/>
      <c r="C791" s="222"/>
      <c r="D791" s="222"/>
      <c r="E791" s="222"/>
      <c r="F791" s="222"/>
      <c r="G791" s="222"/>
      <c r="H791" s="222"/>
      <c r="I791" s="222"/>
      <c r="J791" s="222"/>
      <c r="K791" s="222"/>
      <c r="L791" s="222"/>
      <c r="M791" s="222"/>
      <c r="N791" s="222"/>
      <c r="O791" s="222"/>
      <c r="P791" s="222"/>
      <c r="Q791" s="222"/>
      <c r="R791" s="222"/>
      <c r="S791" s="222"/>
      <c r="T791" s="222"/>
      <c r="U791" s="222"/>
      <c r="V791" s="222"/>
      <c r="W791" s="222"/>
      <c r="X791" s="222"/>
      <c r="Y791" s="222"/>
      <c r="Z791" s="222"/>
    </row>
    <row r="792" ht="12.75" customHeight="1">
      <c r="A792" s="222"/>
      <c r="B792" s="222"/>
      <c r="C792" s="222"/>
      <c r="D792" s="222"/>
      <c r="E792" s="222"/>
      <c r="F792" s="222"/>
      <c r="G792" s="222"/>
      <c r="H792" s="222"/>
      <c r="I792" s="222"/>
      <c r="J792" s="222"/>
      <c r="K792" s="222"/>
      <c r="L792" s="222"/>
      <c r="M792" s="222"/>
      <c r="N792" s="222"/>
      <c r="O792" s="222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  <c r="Z792" s="222"/>
    </row>
    <row r="793" ht="12.75" customHeight="1">
      <c r="A793" s="222"/>
      <c r="B793" s="222"/>
      <c r="C793" s="222"/>
      <c r="D793" s="222"/>
      <c r="E793" s="222"/>
      <c r="F793" s="222"/>
      <c r="G793" s="222"/>
      <c r="H793" s="222"/>
      <c r="I793" s="222"/>
      <c r="J793" s="222"/>
      <c r="K793" s="222"/>
      <c r="L793" s="222"/>
      <c r="M793" s="222"/>
      <c r="N793" s="222"/>
      <c r="O793" s="222"/>
      <c r="P793" s="222"/>
      <c r="Q793" s="222"/>
      <c r="R793" s="222"/>
      <c r="S793" s="222"/>
      <c r="T793" s="222"/>
      <c r="U793" s="222"/>
      <c r="V793" s="222"/>
      <c r="W793" s="222"/>
      <c r="X793" s="222"/>
      <c r="Y793" s="222"/>
      <c r="Z793" s="222"/>
    </row>
    <row r="794" ht="12.75" customHeight="1">
      <c r="A794" s="222"/>
      <c r="B794" s="222"/>
      <c r="C794" s="222"/>
      <c r="D794" s="222"/>
      <c r="E794" s="222"/>
      <c r="F794" s="222"/>
      <c r="G794" s="222"/>
      <c r="H794" s="222"/>
      <c r="I794" s="222"/>
      <c r="J794" s="222"/>
      <c r="K794" s="222"/>
      <c r="L794" s="222"/>
      <c r="M794" s="222"/>
      <c r="N794" s="222"/>
      <c r="O794" s="222"/>
      <c r="P794" s="222"/>
      <c r="Q794" s="222"/>
      <c r="R794" s="222"/>
      <c r="S794" s="222"/>
      <c r="T794" s="222"/>
      <c r="U794" s="222"/>
      <c r="V794" s="222"/>
      <c r="W794" s="222"/>
      <c r="X794" s="222"/>
      <c r="Y794" s="222"/>
      <c r="Z794" s="222"/>
    </row>
    <row r="795" ht="12.75" customHeight="1">
      <c r="A795" s="222"/>
      <c r="B795" s="222"/>
      <c r="C795" s="222"/>
      <c r="D795" s="222"/>
      <c r="E795" s="222"/>
      <c r="F795" s="222"/>
      <c r="G795" s="222"/>
      <c r="H795" s="222"/>
      <c r="I795" s="222"/>
      <c r="J795" s="222"/>
      <c r="K795" s="222"/>
      <c r="L795" s="222"/>
      <c r="M795" s="222"/>
      <c r="N795" s="222"/>
      <c r="O795" s="222"/>
      <c r="P795" s="222"/>
      <c r="Q795" s="222"/>
      <c r="R795" s="222"/>
      <c r="S795" s="222"/>
      <c r="T795" s="222"/>
      <c r="U795" s="222"/>
      <c r="V795" s="222"/>
      <c r="W795" s="222"/>
      <c r="X795" s="222"/>
      <c r="Y795" s="222"/>
      <c r="Z795" s="222"/>
    </row>
    <row r="796" ht="12.75" customHeight="1">
      <c r="A796" s="222"/>
      <c r="B796" s="222"/>
      <c r="C796" s="222"/>
      <c r="D796" s="222"/>
      <c r="E796" s="222"/>
      <c r="F796" s="222"/>
      <c r="G796" s="222"/>
      <c r="H796" s="222"/>
      <c r="I796" s="222"/>
      <c r="J796" s="222"/>
      <c r="K796" s="222"/>
      <c r="L796" s="222"/>
      <c r="M796" s="222"/>
      <c r="N796" s="222"/>
      <c r="O796" s="222"/>
      <c r="P796" s="222"/>
      <c r="Q796" s="222"/>
      <c r="R796" s="222"/>
      <c r="S796" s="222"/>
      <c r="T796" s="222"/>
      <c r="U796" s="222"/>
      <c r="V796" s="222"/>
      <c r="W796" s="222"/>
      <c r="X796" s="222"/>
      <c r="Y796" s="222"/>
      <c r="Z796" s="222"/>
    </row>
    <row r="797" ht="12.75" customHeight="1">
      <c r="A797" s="222"/>
      <c r="B797" s="222"/>
      <c r="C797" s="222"/>
      <c r="D797" s="222"/>
      <c r="E797" s="222"/>
      <c r="F797" s="222"/>
      <c r="G797" s="222"/>
      <c r="H797" s="222"/>
      <c r="I797" s="222"/>
      <c r="J797" s="222"/>
      <c r="K797" s="222"/>
      <c r="L797" s="222"/>
      <c r="M797" s="222"/>
      <c r="N797" s="222"/>
      <c r="O797" s="222"/>
      <c r="P797" s="222"/>
      <c r="Q797" s="222"/>
      <c r="R797" s="222"/>
      <c r="S797" s="222"/>
      <c r="T797" s="222"/>
      <c r="U797" s="222"/>
      <c r="V797" s="222"/>
      <c r="W797" s="222"/>
      <c r="X797" s="222"/>
      <c r="Y797" s="222"/>
      <c r="Z797" s="222"/>
    </row>
    <row r="798" ht="12.75" customHeight="1">
      <c r="A798" s="222"/>
      <c r="B798" s="222"/>
      <c r="C798" s="222"/>
      <c r="D798" s="222"/>
      <c r="E798" s="222"/>
      <c r="F798" s="222"/>
      <c r="G798" s="222"/>
      <c r="H798" s="222"/>
      <c r="I798" s="222"/>
      <c r="J798" s="222"/>
      <c r="K798" s="222"/>
      <c r="L798" s="222"/>
      <c r="M798" s="222"/>
      <c r="N798" s="222"/>
      <c r="O798" s="222"/>
      <c r="P798" s="222"/>
      <c r="Q798" s="222"/>
      <c r="R798" s="222"/>
      <c r="S798" s="222"/>
      <c r="T798" s="222"/>
      <c r="U798" s="222"/>
      <c r="V798" s="222"/>
      <c r="W798" s="222"/>
      <c r="X798" s="222"/>
      <c r="Y798" s="222"/>
      <c r="Z798" s="222"/>
    </row>
    <row r="799" ht="12.75" customHeight="1">
      <c r="A799" s="222"/>
      <c r="B799" s="222"/>
      <c r="C799" s="222"/>
      <c r="D799" s="222"/>
      <c r="E799" s="222"/>
      <c r="F799" s="222"/>
      <c r="G799" s="222"/>
      <c r="H799" s="222"/>
      <c r="I799" s="222"/>
      <c r="J799" s="222"/>
      <c r="K799" s="222"/>
      <c r="L799" s="222"/>
      <c r="M799" s="222"/>
      <c r="N799" s="222"/>
      <c r="O799" s="222"/>
      <c r="P799" s="222"/>
      <c r="Q799" s="222"/>
      <c r="R799" s="222"/>
      <c r="S799" s="222"/>
      <c r="T799" s="222"/>
      <c r="U799" s="222"/>
      <c r="V799" s="222"/>
      <c r="W799" s="222"/>
      <c r="X799" s="222"/>
      <c r="Y799" s="222"/>
      <c r="Z799" s="222"/>
    </row>
    <row r="800" ht="12.75" customHeight="1">
      <c r="A800" s="222"/>
      <c r="B800" s="222"/>
      <c r="C800" s="222"/>
      <c r="D800" s="222"/>
      <c r="E800" s="222"/>
      <c r="F800" s="222"/>
      <c r="G800" s="222"/>
      <c r="H800" s="222"/>
      <c r="I800" s="222"/>
      <c r="J800" s="222"/>
      <c r="K800" s="222"/>
      <c r="L800" s="222"/>
      <c r="M800" s="222"/>
      <c r="N800" s="222"/>
      <c r="O800" s="222"/>
      <c r="P800" s="222"/>
      <c r="Q800" s="222"/>
      <c r="R800" s="222"/>
      <c r="S800" s="222"/>
      <c r="T800" s="222"/>
      <c r="U800" s="222"/>
      <c r="V800" s="222"/>
      <c r="W800" s="222"/>
      <c r="X800" s="222"/>
      <c r="Y800" s="222"/>
      <c r="Z800" s="222"/>
    </row>
    <row r="801" ht="12.75" customHeight="1">
      <c r="A801" s="222"/>
      <c r="B801" s="222"/>
      <c r="C801" s="222"/>
      <c r="D801" s="222"/>
      <c r="E801" s="222"/>
      <c r="F801" s="222"/>
      <c r="G801" s="222"/>
      <c r="H801" s="222"/>
      <c r="I801" s="222"/>
      <c r="J801" s="222"/>
      <c r="K801" s="222"/>
      <c r="L801" s="222"/>
      <c r="M801" s="222"/>
      <c r="N801" s="222"/>
      <c r="O801" s="222"/>
      <c r="P801" s="222"/>
      <c r="Q801" s="222"/>
      <c r="R801" s="222"/>
      <c r="S801" s="222"/>
      <c r="T801" s="222"/>
      <c r="U801" s="222"/>
      <c r="V801" s="222"/>
      <c r="W801" s="222"/>
      <c r="X801" s="222"/>
      <c r="Y801" s="222"/>
      <c r="Z801" s="222"/>
    </row>
    <row r="802" ht="12.75" customHeight="1">
      <c r="A802" s="222"/>
      <c r="B802" s="222"/>
      <c r="C802" s="222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O802" s="222"/>
      <c r="P802" s="222"/>
      <c r="Q802" s="222"/>
      <c r="R802" s="222"/>
      <c r="S802" s="222"/>
      <c r="T802" s="222"/>
      <c r="U802" s="222"/>
      <c r="V802" s="222"/>
      <c r="W802" s="222"/>
      <c r="X802" s="222"/>
      <c r="Y802" s="222"/>
      <c r="Z802" s="222"/>
    </row>
    <row r="803" ht="12.75" customHeight="1">
      <c r="A803" s="222"/>
      <c r="B803" s="222"/>
      <c r="C803" s="222"/>
      <c r="D803" s="222"/>
      <c r="E803" s="222"/>
      <c r="F803" s="222"/>
      <c r="G803" s="222"/>
      <c r="H803" s="222"/>
      <c r="I803" s="222"/>
      <c r="J803" s="222"/>
      <c r="K803" s="222"/>
      <c r="L803" s="222"/>
      <c r="M803" s="222"/>
      <c r="N803" s="222"/>
      <c r="O803" s="222"/>
      <c r="P803" s="222"/>
      <c r="Q803" s="222"/>
      <c r="R803" s="222"/>
      <c r="S803" s="222"/>
      <c r="T803" s="222"/>
      <c r="U803" s="222"/>
      <c r="V803" s="222"/>
      <c r="W803" s="222"/>
      <c r="X803" s="222"/>
      <c r="Y803" s="222"/>
      <c r="Z803" s="222"/>
    </row>
    <row r="804" ht="12.75" customHeight="1">
      <c r="A804" s="222"/>
      <c r="B804" s="222"/>
      <c r="C804" s="222"/>
      <c r="D804" s="222"/>
      <c r="E804" s="222"/>
      <c r="F804" s="222"/>
      <c r="G804" s="222"/>
      <c r="H804" s="222"/>
      <c r="I804" s="222"/>
      <c r="J804" s="222"/>
      <c r="K804" s="222"/>
      <c r="L804" s="222"/>
      <c r="M804" s="222"/>
      <c r="N804" s="222"/>
      <c r="O804" s="222"/>
      <c r="P804" s="222"/>
      <c r="Q804" s="222"/>
      <c r="R804" s="222"/>
      <c r="S804" s="222"/>
      <c r="T804" s="222"/>
      <c r="U804" s="222"/>
      <c r="V804" s="222"/>
      <c r="W804" s="222"/>
      <c r="X804" s="222"/>
      <c r="Y804" s="222"/>
      <c r="Z804" s="222"/>
    </row>
    <row r="805" ht="12.75" customHeight="1">
      <c r="A805" s="222"/>
      <c r="B805" s="222"/>
      <c r="C805" s="222"/>
      <c r="D805" s="222"/>
      <c r="E805" s="222"/>
      <c r="F805" s="222"/>
      <c r="G805" s="222"/>
      <c r="H805" s="222"/>
      <c r="I805" s="222"/>
      <c r="J805" s="222"/>
      <c r="K805" s="222"/>
      <c r="L805" s="222"/>
      <c r="M805" s="222"/>
      <c r="N805" s="222"/>
      <c r="O805" s="222"/>
      <c r="P805" s="222"/>
      <c r="Q805" s="222"/>
      <c r="R805" s="222"/>
      <c r="S805" s="222"/>
      <c r="T805" s="222"/>
      <c r="U805" s="222"/>
      <c r="V805" s="222"/>
      <c r="W805" s="222"/>
      <c r="X805" s="222"/>
      <c r="Y805" s="222"/>
      <c r="Z805" s="222"/>
    </row>
    <row r="806" ht="12.75" customHeight="1">
      <c r="A806" s="222"/>
      <c r="B806" s="222"/>
      <c r="C806" s="222"/>
      <c r="D806" s="222"/>
      <c r="E806" s="222"/>
      <c r="F806" s="222"/>
      <c r="G806" s="222"/>
      <c r="H806" s="222"/>
      <c r="I806" s="222"/>
      <c r="J806" s="222"/>
      <c r="K806" s="222"/>
      <c r="L806" s="222"/>
      <c r="M806" s="222"/>
      <c r="N806" s="222"/>
      <c r="O806" s="222"/>
      <c r="P806" s="222"/>
      <c r="Q806" s="222"/>
      <c r="R806" s="222"/>
      <c r="S806" s="222"/>
      <c r="T806" s="222"/>
      <c r="U806" s="222"/>
      <c r="V806" s="222"/>
      <c r="W806" s="222"/>
      <c r="X806" s="222"/>
      <c r="Y806" s="222"/>
      <c r="Z806" s="222"/>
    </row>
    <row r="807" ht="12.75" customHeight="1">
      <c r="A807" s="222"/>
      <c r="B807" s="222"/>
      <c r="C807" s="222"/>
      <c r="D807" s="222"/>
      <c r="E807" s="222"/>
      <c r="F807" s="222"/>
      <c r="G807" s="222"/>
      <c r="H807" s="222"/>
      <c r="I807" s="222"/>
      <c r="J807" s="222"/>
      <c r="K807" s="222"/>
      <c r="L807" s="222"/>
      <c r="M807" s="222"/>
      <c r="N807" s="222"/>
      <c r="O807" s="222"/>
      <c r="P807" s="222"/>
      <c r="Q807" s="222"/>
      <c r="R807" s="222"/>
      <c r="S807" s="222"/>
      <c r="T807" s="222"/>
      <c r="U807" s="222"/>
      <c r="V807" s="222"/>
      <c r="W807" s="222"/>
      <c r="X807" s="222"/>
      <c r="Y807" s="222"/>
      <c r="Z807" s="222"/>
    </row>
    <row r="808" ht="12.75" customHeight="1">
      <c r="A808" s="222"/>
      <c r="B808" s="222"/>
      <c r="C808" s="222"/>
      <c r="D808" s="222"/>
      <c r="E808" s="222"/>
      <c r="F808" s="222"/>
      <c r="G808" s="222"/>
      <c r="H808" s="222"/>
      <c r="I808" s="222"/>
      <c r="J808" s="222"/>
      <c r="K808" s="222"/>
      <c r="L808" s="222"/>
      <c r="M808" s="222"/>
      <c r="N808" s="222"/>
      <c r="O808" s="222"/>
      <c r="P808" s="222"/>
      <c r="Q808" s="222"/>
      <c r="R808" s="222"/>
      <c r="S808" s="222"/>
      <c r="T808" s="222"/>
      <c r="U808" s="222"/>
      <c r="V808" s="222"/>
      <c r="W808" s="222"/>
      <c r="X808" s="222"/>
      <c r="Y808" s="222"/>
      <c r="Z808" s="222"/>
    </row>
    <row r="809" ht="12.75" customHeight="1">
      <c r="A809" s="222"/>
      <c r="B809" s="222"/>
      <c r="C809" s="222"/>
      <c r="D809" s="222"/>
      <c r="E809" s="222"/>
      <c r="F809" s="222"/>
      <c r="G809" s="222"/>
      <c r="H809" s="222"/>
      <c r="I809" s="222"/>
      <c r="J809" s="222"/>
      <c r="K809" s="222"/>
      <c r="L809" s="222"/>
      <c r="M809" s="222"/>
      <c r="N809" s="222"/>
      <c r="O809" s="222"/>
      <c r="P809" s="222"/>
      <c r="Q809" s="222"/>
      <c r="R809" s="222"/>
      <c r="S809" s="222"/>
      <c r="T809" s="222"/>
      <c r="U809" s="222"/>
      <c r="V809" s="222"/>
      <c r="W809" s="222"/>
      <c r="X809" s="222"/>
      <c r="Y809" s="222"/>
      <c r="Z809" s="222"/>
    </row>
    <row r="810" ht="12.75" customHeight="1">
      <c r="A810" s="222"/>
      <c r="B810" s="222"/>
      <c r="C810" s="222"/>
      <c r="D810" s="222"/>
      <c r="E810" s="222"/>
      <c r="F810" s="222"/>
      <c r="G810" s="222"/>
      <c r="H810" s="222"/>
      <c r="I810" s="222"/>
      <c r="J810" s="222"/>
      <c r="K810" s="222"/>
      <c r="L810" s="222"/>
      <c r="M810" s="222"/>
      <c r="N810" s="222"/>
      <c r="O810" s="222"/>
      <c r="P810" s="222"/>
      <c r="Q810" s="222"/>
      <c r="R810" s="222"/>
      <c r="S810" s="222"/>
      <c r="T810" s="222"/>
      <c r="U810" s="222"/>
      <c r="V810" s="222"/>
      <c r="W810" s="222"/>
      <c r="X810" s="222"/>
      <c r="Y810" s="222"/>
      <c r="Z810" s="222"/>
    </row>
    <row r="811" ht="12.75" customHeight="1">
      <c r="A811" s="222"/>
      <c r="B811" s="222"/>
      <c r="C811" s="222"/>
      <c r="D811" s="222"/>
      <c r="E811" s="222"/>
      <c r="F811" s="222"/>
      <c r="G811" s="222"/>
      <c r="H811" s="222"/>
      <c r="I811" s="222"/>
      <c r="J811" s="222"/>
      <c r="K811" s="222"/>
      <c r="L811" s="222"/>
      <c r="M811" s="222"/>
      <c r="N811" s="222"/>
      <c r="O811" s="222"/>
      <c r="P811" s="222"/>
      <c r="Q811" s="222"/>
      <c r="R811" s="222"/>
      <c r="S811" s="222"/>
      <c r="T811" s="222"/>
      <c r="U811" s="222"/>
      <c r="V811" s="222"/>
      <c r="W811" s="222"/>
      <c r="X811" s="222"/>
      <c r="Y811" s="222"/>
      <c r="Z811" s="222"/>
    </row>
    <row r="812" ht="12.75" customHeight="1">
      <c r="A812" s="222"/>
      <c r="B812" s="222"/>
      <c r="C812" s="222"/>
      <c r="D812" s="222"/>
      <c r="E812" s="222"/>
      <c r="F812" s="222"/>
      <c r="G812" s="222"/>
      <c r="H812" s="222"/>
      <c r="I812" s="222"/>
      <c r="J812" s="222"/>
      <c r="K812" s="222"/>
      <c r="L812" s="222"/>
      <c r="M812" s="222"/>
      <c r="N812" s="222"/>
      <c r="O812" s="222"/>
      <c r="P812" s="222"/>
      <c r="Q812" s="222"/>
      <c r="R812" s="222"/>
      <c r="S812" s="222"/>
      <c r="T812" s="222"/>
      <c r="U812" s="222"/>
      <c r="V812" s="222"/>
      <c r="W812" s="222"/>
      <c r="X812" s="222"/>
      <c r="Y812" s="222"/>
      <c r="Z812" s="222"/>
    </row>
    <row r="813" ht="12.75" customHeight="1">
      <c r="A813" s="222"/>
      <c r="B813" s="222"/>
      <c r="C813" s="222"/>
      <c r="D813" s="222"/>
      <c r="E813" s="222"/>
      <c r="F813" s="222"/>
      <c r="G813" s="222"/>
      <c r="H813" s="222"/>
      <c r="I813" s="222"/>
      <c r="J813" s="222"/>
      <c r="K813" s="222"/>
      <c r="L813" s="222"/>
      <c r="M813" s="222"/>
      <c r="N813" s="222"/>
      <c r="O813" s="222"/>
      <c r="P813" s="222"/>
      <c r="Q813" s="222"/>
      <c r="R813" s="222"/>
      <c r="S813" s="222"/>
      <c r="T813" s="222"/>
      <c r="U813" s="222"/>
      <c r="V813" s="222"/>
      <c r="W813" s="222"/>
      <c r="X813" s="222"/>
      <c r="Y813" s="222"/>
      <c r="Z813" s="222"/>
    </row>
    <row r="814" ht="12.75" customHeight="1">
      <c r="A814" s="222"/>
      <c r="B814" s="222"/>
      <c r="C814" s="222"/>
      <c r="D814" s="222"/>
      <c r="E814" s="222"/>
      <c r="F814" s="222"/>
      <c r="G814" s="222"/>
      <c r="H814" s="222"/>
      <c r="I814" s="222"/>
      <c r="J814" s="222"/>
      <c r="K814" s="222"/>
      <c r="L814" s="222"/>
      <c r="M814" s="222"/>
      <c r="N814" s="222"/>
      <c r="O814" s="222"/>
      <c r="P814" s="222"/>
      <c r="Q814" s="222"/>
      <c r="R814" s="222"/>
      <c r="S814" s="222"/>
      <c r="T814" s="222"/>
      <c r="U814" s="222"/>
      <c r="V814" s="222"/>
      <c r="W814" s="222"/>
      <c r="X814" s="222"/>
      <c r="Y814" s="222"/>
      <c r="Z814" s="222"/>
    </row>
    <row r="815" ht="12.75" customHeight="1">
      <c r="A815" s="222"/>
      <c r="B815" s="222"/>
      <c r="C815" s="222"/>
      <c r="D815" s="222"/>
      <c r="E815" s="222"/>
      <c r="F815" s="222"/>
      <c r="G815" s="222"/>
      <c r="H815" s="222"/>
      <c r="I815" s="222"/>
      <c r="J815" s="222"/>
      <c r="K815" s="222"/>
      <c r="L815" s="222"/>
      <c r="M815" s="222"/>
      <c r="N815" s="222"/>
      <c r="O815" s="222"/>
      <c r="P815" s="222"/>
      <c r="Q815" s="222"/>
      <c r="R815" s="222"/>
      <c r="S815" s="222"/>
      <c r="T815" s="222"/>
      <c r="U815" s="222"/>
      <c r="V815" s="222"/>
      <c r="W815" s="222"/>
      <c r="X815" s="222"/>
      <c r="Y815" s="222"/>
      <c r="Z815" s="222"/>
    </row>
    <row r="816" ht="12.75" customHeight="1">
      <c r="A816" s="222"/>
      <c r="B816" s="222"/>
      <c r="C816" s="222"/>
      <c r="D816" s="222"/>
      <c r="E816" s="222"/>
      <c r="F816" s="222"/>
      <c r="G816" s="222"/>
      <c r="H816" s="222"/>
      <c r="I816" s="222"/>
      <c r="J816" s="222"/>
      <c r="K816" s="222"/>
      <c r="L816" s="222"/>
      <c r="M816" s="222"/>
      <c r="N816" s="222"/>
      <c r="O816" s="222"/>
      <c r="P816" s="222"/>
      <c r="Q816" s="222"/>
      <c r="R816" s="222"/>
      <c r="S816" s="222"/>
      <c r="T816" s="222"/>
      <c r="U816" s="222"/>
      <c r="V816" s="222"/>
      <c r="W816" s="222"/>
      <c r="X816" s="222"/>
      <c r="Y816" s="222"/>
      <c r="Z816" s="222"/>
    </row>
    <row r="817" ht="12.75" customHeight="1">
      <c r="A817" s="222"/>
      <c r="B817" s="222"/>
      <c r="C817" s="222"/>
      <c r="D817" s="222"/>
      <c r="E817" s="222"/>
      <c r="F817" s="222"/>
      <c r="G817" s="222"/>
      <c r="H817" s="222"/>
      <c r="I817" s="222"/>
      <c r="J817" s="222"/>
      <c r="K817" s="222"/>
      <c r="L817" s="222"/>
      <c r="M817" s="222"/>
      <c r="N817" s="222"/>
      <c r="O817" s="222"/>
      <c r="P817" s="222"/>
      <c r="Q817" s="222"/>
      <c r="R817" s="222"/>
      <c r="S817" s="222"/>
      <c r="T817" s="222"/>
      <c r="U817" s="222"/>
      <c r="V817" s="222"/>
      <c r="W817" s="222"/>
      <c r="X817" s="222"/>
      <c r="Y817" s="222"/>
      <c r="Z817" s="222"/>
    </row>
    <row r="818" ht="12.75" customHeight="1">
      <c r="A818" s="222"/>
      <c r="B818" s="222"/>
      <c r="C818" s="222"/>
      <c r="D818" s="222"/>
      <c r="E818" s="222"/>
      <c r="F818" s="222"/>
      <c r="G818" s="222"/>
      <c r="H818" s="222"/>
      <c r="I818" s="222"/>
      <c r="J818" s="222"/>
      <c r="K818" s="222"/>
      <c r="L818" s="222"/>
      <c r="M818" s="222"/>
      <c r="N818" s="222"/>
      <c r="O818" s="222"/>
      <c r="P818" s="222"/>
      <c r="Q818" s="222"/>
      <c r="R818" s="222"/>
      <c r="S818" s="222"/>
      <c r="T818" s="222"/>
      <c r="U818" s="222"/>
      <c r="V818" s="222"/>
      <c r="W818" s="222"/>
      <c r="X818" s="222"/>
      <c r="Y818" s="222"/>
      <c r="Z818" s="222"/>
    </row>
    <row r="819" ht="12.75" customHeight="1">
      <c r="A819" s="222"/>
      <c r="B819" s="222"/>
      <c r="C819" s="222"/>
      <c r="D819" s="222"/>
      <c r="E819" s="222"/>
      <c r="F819" s="222"/>
      <c r="G819" s="222"/>
      <c r="H819" s="222"/>
      <c r="I819" s="222"/>
      <c r="J819" s="222"/>
      <c r="K819" s="222"/>
      <c r="L819" s="222"/>
      <c r="M819" s="222"/>
      <c r="N819" s="222"/>
      <c r="O819" s="222"/>
      <c r="P819" s="222"/>
      <c r="Q819" s="222"/>
      <c r="R819" s="222"/>
      <c r="S819" s="222"/>
      <c r="T819" s="222"/>
      <c r="U819" s="222"/>
      <c r="V819" s="222"/>
      <c r="W819" s="222"/>
      <c r="X819" s="222"/>
      <c r="Y819" s="222"/>
      <c r="Z819" s="222"/>
    </row>
    <row r="820" ht="12.75" customHeight="1">
      <c r="A820" s="222"/>
      <c r="B820" s="222"/>
      <c r="C820" s="222"/>
      <c r="D820" s="222"/>
      <c r="E820" s="222"/>
      <c r="F820" s="222"/>
      <c r="G820" s="222"/>
      <c r="H820" s="222"/>
      <c r="I820" s="222"/>
      <c r="J820" s="222"/>
      <c r="K820" s="222"/>
      <c r="L820" s="222"/>
      <c r="M820" s="222"/>
      <c r="N820" s="222"/>
      <c r="O820" s="222"/>
      <c r="P820" s="222"/>
      <c r="Q820" s="222"/>
      <c r="R820" s="222"/>
      <c r="S820" s="222"/>
      <c r="T820" s="222"/>
      <c r="U820" s="222"/>
      <c r="V820" s="222"/>
      <c r="W820" s="222"/>
      <c r="X820" s="222"/>
      <c r="Y820" s="222"/>
      <c r="Z820" s="222"/>
    </row>
    <row r="821" ht="12.75" customHeight="1">
      <c r="A821" s="222"/>
      <c r="B821" s="222"/>
      <c r="C821" s="222"/>
      <c r="D821" s="222"/>
      <c r="E821" s="222"/>
      <c r="F821" s="222"/>
      <c r="G821" s="222"/>
      <c r="H821" s="222"/>
      <c r="I821" s="222"/>
      <c r="J821" s="222"/>
      <c r="K821" s="222"/>
      <c r="L821" s="222"/>
      <c r="M821" s="222"/>
      <c r="N821" s="222"/>
      <c r="O821" s="222"/>
      <c r="P821" s="222"/>
      <c r="Q821" s="222"/>
      <c r="R821" s="222"/>
      <c r="S821" s="222"/>
      <c r="T821" s="222"/>
      <c r="U821" s="222"/>
      <c r="V821" s="222"/>
      <c r="W821" s="222"/>
      <c r="X821" s="222"/>
      <c r="Y821" s="222"/>
      <c r="Z821" s="222"/>
    </row>
    <row r="822" ht="12.75" customHeight="1">
      <c r="A822" s="222"/>
      <c r="B822" s="222"/>
      <c r="C822" s="222"/>
      <c r="D822" s="222"/>
      <c r="E822" s="222"/>
      <c r="F822" s="222"/>
      <c r="G822" s="222"/>
      <c r="H822" s="222"/>
      <c r="I822" s="222"/>
      <c r="J822" s="222"/>
      <c r="K822" s="222"/>
      <c r="L822" s="222"/>
      <c r="M822" s="222"/>
      <c r="N822" s="222"/>
      <c r="O822" s="222"/>
      <c r="P822" s="222"/>
      <c r="Q822" s="222"/>
      <c r="R822" s="222"/>
      <c r="S822" s="222"/>
      <c r="T822" s="222"/>
      <c r="U822" s="222"/>
      <c r="V822" s="222"/>
      <c r="W822" s="222"/>
      <c r="X822" s="222"/>
      <c r="Y822" s="222"/>
      <c r="Z822" s="222"/>
    </row>
    <row r="823" ht="12.75" customHeight="1">
      <c r="A823" s="222"/>
      <c r="B823" s="222"/>
      <c r="C823" s="222"/>
      <c r="D823" s="222"/>
      <c r="E823" s="222"/>
      <c r="F823" s="222"/>
      <c r="G823" s="222"/>
      <c r="H823" s="222"/>
      <c r="I823" s="222"/>
      <c r="J823" s="222"/>
      <c r="K823" s="222"/>
      <c r="L823" s="222"/>
      <c r="M823" s="222"/>
      <c r="N823" s="222"/>
      <c r="O823" s="222"/>
      <c r="P823" s="222"/>
      <c r="Q823" s="222"/>
      <c r="R823" s="222"/>
      <c r="S823" s="222"/>
      <c r="T823" s="222"/>
      <c r="U823" s="222"/>
      <c r="V823" s="222"/>
      <c r="W823" s="222"/>
      <c r="X823" s="222"/>
      <c r="Y823" s="222"/>
      <c r="Z823" s="222"/>
    </row>
    <row r="824" ht="12.75" customHeight="1">
      <c r="A824" s="222"/>
      <c r="B824" s="222"/>
      <c r="C824" s="222"/>
      <c r="D824" s="222"/>
      <c r="E824" s="222"/>
      <c r="F824" s="222"/>
      <c r="G824" s="222"/>
      <c r="H824" s="222"/>
      <c r="I824" s="222"/>
      <c r="J824" s="222"/>
      <c r="K824" s="222"/>
      <c r="L824" s="222"/>
      <c r="M824" s="222"/>
      <c r="N824" s="222"/>
      <c r="O824" s="222"/>
      <c r="P824" s="222"/>
      <c r="Q824" s="222"/>
      <c r="R824" s="222"/>
      <c r="S824" s="222"/>
      <c r="T824" s="222"/>
      <c r="U824" s="222"/>
      <c r="V824" s="222"/>
      <c r="W824" s="222"/>
      <c r="X824" s="222"/>
      <c r="Y824" s="222"/>
      <c r="Z824" s="222"/>
    </row>
    <row r="825" ht="12.75" customHeight="1">
      <c r="A825" s="222"/>
      <c r="B825" s="222"/>
      <c r="C825" s="222"/>
      <c r="D825" s="222"/>
      <c r="E825" s="222"/>
      <c r="F825" s="222"/>
      <c r="G825" s="222"/>
      <c r="H825" s="222"/>
      <c r="I825" s="222"/>
      <c r="J825" s="222"/>
      <c r="K825" s="222"/>
      <c r="L825" s="222"/>
      <c r="M825" s="222"/>
      <c r="N825" s="222"/>
      <c r="O825" s="222"/>
      <c r="P825" s="222"/>
      <c r="Q825" s="222"/>
      <c r="R825" s="222"/>
      <c r="S825" s="222"/>
      <c r="T825" s="222"/>
      <c r="U825" s="222"/>
      <c r="V825" s="222"/>
      <c r="W825" s="222"/>
      <c r="X825" s="222"/>
      <c r="Y825" s="222"/>
      <c r="Z825" s="222"/>
    </row>
    <row r="826" ht="12.75" customHeight="1">
      <c r="A826" s="222"/>
      <c r="B826" s="222"/>
      <c r="C826" s="222"/>
      <c r="D826" s="222"/>
      <c r="E826" s="222"/>
      <c r="F826" s="222"/>
      <c r="G826" s="222"/>
      <c r="H826" s="222"/>
      <c r="I826" s="222"/>
      <c r="J826" s="222"/>
      <c r="K826" s="222"/>
      <c r="L826" s="222"/>
      <c r="M826" s="222"/>
      <c r="N826" s="222"/>
      <c r="O826" s="222"/>
      <c r="P826" s="222"/>
      <c r="Q826" s="222"/>
      <c r="R826" s="222"/>
      <c r="S826" s="222"/>
      <c r="T826" s="222"/>
      <c r="U826" s="222"/>
      <c r="V826" s="222"/>
      <c r="W826" s="222"/>
      <c r="X826" s="222"/>
      <c r="Y826" s="222"/>
      <c r="Z826" s="222"/>
    </row>
    <row r="827" ht="12.75" customHeight="1">
      <c r="A827" s="222"/>
      <c r="B827" s="222"/>
      <c r="C827" s="222"/>
      <c r="D827" s="222"/>
      <c r="E827" s="222"/>
      <c r="F827" s="222"/>
      <c r="G827" s="222"/>
      <c r="H827" s="222"/>
      <c r="I827" s="222"/>
      <c r="J827" s="222"/>
      <c r="K827" s="222"/>
      <c r="L827" s="222"/>
      <c r="M827" s="222"/>
      <c r="N827" s="222"/>
      <c r="O827" s="222"/>
      <c r="P827" s="222"/>
      <c r="Q827" s="222"/>
      <c r="R827" s="222"/>
      <c r="S827" s="222"/>
      <c r="T827" s="222"/>
      <c r="U827" s="222"/>
      <c r="V827" s="222"/>
      <c r="W827" s="222"/>
      <c r="X827" s="222"/>
      <c r="Y827" s="222"/>
      <c r="Z827" s="222"/>
    </row>
    <row r="828" ht="12.75" customHeight="1">
      <c r="A828" s="222"/>
      <c r="B828" s="222"/>
      <c r="C828" s="222"/>
      <c r="D828" s="222"/>
      <c r="E828" s="222"/>
      <c r="F828" s="222"/>
      <c r="G828" s="222"/>
      <c r="H828" s="222"/>
      <c r="I828" s="222"/>
      <c r="J828" s="222"/>
      <c r="K828" s="222"/>
      <c r="L828" s="222"/>
      <c r="M828" s="222"/>
      <c r="N828" s="222"/>
      <c r="O828" s="222"/>
      <c r="P828" s="222"/>
      <c r="Q828" s="222"/>
      <c r="R828" s="222"/>
      <c r="S828" s="222"/>
      <c r="T828" s="222"/>
      <c r="U828" s="222"/>
      <c r="V828" s="222"/>
      <c r="W828" s="222"/>
      <c r="X828" s="222"/>
      <c r="Y828" s="222"/>
      <c r="Z828" s="222"/>
    </row>
    <row r="829" ht="12.75" customHeight="1">
      <c r="A829" s="222"/>
      <c r="B829" s="222"/>
      <c r="C829" s="222"/>
      <c r="D829" s="222"/>
      <c r="E829" s="222"/>
      <c r="F829" s="222"/>
      <c r="G829" s="222"/>
      <c r="H829" s="222"/>
      <c r="I829" s="222"/>
      <c r="J829" s="222"/>
      <c r="K829" s="222"/>
      <c r="L829" s="222"/>
      <c r="M829" s="222"/>
      <c r="N829" s="222"/>
      <c r="O829" s="222"/>
      <c r="P829" s="222"/>
      <c r="Q829" s="222"/>
      <c r="R829" s="222"/>
      <c r="S829" s="222"/>
      <c r="T829" s="222"/>
      <c r="U829" s="222"/>
      <c r="V829" s="222"/>
      <c r="W829" s="222"/>
      <c r="X829" s="222"/>
      <c r="Y829" s="222"/>
      <c r="Z829" s="222"/>
    </row>
    <row r="830" ht="12.75" customHeight="1">
      <c r="A830" s="222"/>
      <c r="B830" s="222"/>
      <c r="C830" s="222"/>
      <c r="D830" s="222"/>
      <c r="E830" s="222"/>
      <c r="F830" s="222"/>
      <c r="G830" s="222"/>
      <c r="H830" s="222"/>
      <c r="I830" s="222"/>
      <c r="J830" s="222"/>
      <c r="K830" s="222"/>
      <c r="L830" s="222"/>
      <c r="M830" s="222"/>
      <c r="N830" s="222"/>
      <c r="O830" s="222"/>
      <c r="P830" s="222"/>
      <c r="Q830" s="222"/>
      <c r="R830" s="222"/>
      <c r="S830" s="222"/>
      <c r="T830" s="222"/>
      <c r="U830" s="222"/>
      <c r="V830" s="222"/>
      <c r="W830" s="222"/>
      <c r="X830" s="222"/>
      <c r="Y830" s="222"/>
      <c r="Z830" s="222"/>
    </row>
    <row r="831" ht="12.75" customHeight="1">
      <c r="A831" s="222"/>
      <c r="B831" s="222"/>
      <c r="C831" s="222"/>
      <c r="D831" s="222"/>
      <c r="E831" s="222"/>
      <c r="F831" s="222"/>
      <c r="G831" s="222"/>
      <c r="H831" s="222"/>
      <c r="I831" s="222"/>
      <c r="J831" s="222"/>
      <c r="K831" s="222"/>
      <c r="L831" s="222"/>
      <c r="M831" s="222"/>
      <c r="N831" s="222"/>
      <c r="O831" s="222"/>
      <c r="P831" s="222"/>
      <c r="Q831" s="222"/>
      <c r="R831" s="222"/>
      <c r="S831" s="222"/>
      <c r="T831" s="222"/>
      <c r="U831" s="222"/>
      <c r="V831" s="222"/>
      <c r="W831" s="222"/>
      <c r="X831" s="222"/>
      <c r="Y831" s="222"/>
      <c r="Z831" s="222"/>
    </row>
    <row r="832" ht="12.75" customHeight="1">
      <c r="A832" s="222"/>
      <c r="B832" s="222"/>
      <c r="C832" s="222"/>
      <c r="D832" s="222"/>
      <c r="E832" s="222"/>
      <c r="F832" s="222"/>
      <c r="G832" s="222"/>
      <c r="H832" s="222"/>
      <c r="I832" s="222"/>
      <c r="J832" s="222"/>
      <c r="K832" s="222"/>
      <c r="L832" s="222"/>
      <c r="M832" s="222"/>
      <c r="N832" s="222"/>
      <c r="O832" s="222"/>
      <c r="P832" s="222"/>
      <c r="Q832" s="222"/>
      <c r="R832" s="222"/>
      <c r="S832" s="222"/>
      <c r="T832" s="222"/>
      <c r="U832" s="222"/>
      <c r="V832" s="222"/>
      <c r="W832" s="222"/>
      <c r="X832" s="222"/>
      <c r="Y832" s="222"/>
      <c r="Z832" s="222"/>
    </row>
    <row r="833" ht="12.75" customHeight="1">
      <c r="A833" s="222"/>
      <c r="B833" s="222"/>
      <c r="C833" s="222"/>
      <c r="D833" s="222"/>
      <c r="E833" s="222"/>
      <c r="F833" s="222"/>
      <c r="G833" s="222"/>
      <c r="H833" s="222"/>
      <c r="I833" s="222"/>
      <c r="J833" s="222"/>
      <c r="K833" s="222"/>
      <c r="L833" s="222"/>
      <c r="M833" s="222"/>
      <c r="N833" s="222"/>
      <c r="O833" s="222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  <c r="Z833" s="222"/>
    </row>
    <row r="834" ht="12.75" customHeight="1">
      <c r="A834" s="222"/>
      <c r="B834" s="222"/>
      <c r="C834" s="222"/>
      <c r="D834" s="222"/>
      <c r="E834" s="222"/>
      <c r="F834" s="222"/>
      <c r="G834" s="222"/>
      <c r="H834" s="222"/>
      <c r="I834" s="222"/>
      <c r="J834" s="222"/>
      <c r="K834" s="222"/>
      <c r="L834" s="222"/>
      <c r="M834" s="222"/>
      <c r="N834" s="222"/>
      <c r="O834" s="222"/>
      <c r="P834" s="222"/>
      <c r="Q834" s="222"/>
      <c r="R834" s="222"/>
      <c r="S834" s="222"/>
      <c r="T834" s="222"/>
      <c r="U834" s="222"/>
      <c r="V834" s="222"/>
      <c r="W834" s="222"/>
      <c r="X834" s="222"/>
      <c r="Y834" s="222"/>
      <c r="Z834" s="222"/>
    </row>
    <row r="835" ht="12.75" customHeight="1">
      <c r="A835" s="222"/>
      <c r="B835" s="222"/>
      <c r="C835" s="222"/>
      <c r="D835" s="222"/>
      <c r="E835" s="222"/>
      <c r="F835" s="222"/>
      <c r="G835" s="222"/>
      <c r="H835" s="222"/>
      <c r="I835" s="222"/>
      <c r="J835" s="222"/>
      <c r="K835" s="222"/>
      <c r="L835" s="222"/>
      <c r="M835" s="222"/>
      <c r="N835" s="222"/>
      <c r="O835" s="222"/>
      <c r="P835" s="222"/>
      <c r="Q835" s="222"/>
      <c r="R835" s="222"/>
      <c r="S835" s="222"/>
      <c r="T835" s="222"/>
      <c r="U835" s="222"/>
      <c r="V835" s="222"/>
      <c r="W835" s="222"/>
      <c r="X835" s="222"/>
      <c r="Y835" s="222"/>
      <c r="Z835" s="222"/>
    </row>
    <row r="836" ht="12.75" customHeight="1">
      <c r="A836" s="222"/>
      <c r="B836" s="222"/>
      <c r="C836" s="222"/>
      <c r="D836" s="222"/>
      <c r="E836" s="222"/>
      <c r="F836" s="222"/>
      <c r="G836" s="222"/>
      <c r="H836" s="222"/>
      <c r="I836" s="222"/>
      <c r="J836" s="222"/>
      <c r="K836" s="222"/>
      <c r="L836" s="222"/>
      <c r="M836" s="222"/>
      <c r="N836" s="222"/>
      <c r="O836" s="222"/>
      <c r="P836" s="222"/>
      <c r="Q836" s="222"/>
      <c r="R836" s="222"/>
      <c r="S836" s="222"/>
      <c r="T836" s="222"/>
      <c r="U836" s="222"/>
      <c r="V836" s="222"/>
      <c r="W836" s="222"/>
      <c r="X836" s="222"/>
      <c r="Y836" s="222"/>
      <c r="Z836" s="222"/>
    </row>
    <row r="837" ht="12.75" customHeight="1">
      <c r="A837" s="222"/>
      <c r="B837" s="222"/>
      <c r="C837" s="222"/>
      <c r="D837" s="222"/>
      <c r="E837" s="222"/>
      <c r="F837" s="222"/>
      <c r="G837" s="222"/>
      <c r="H837" s="222"/>
      <c r="I837" s="222"/>
      <c r="J837" s="222"/>
      <c r="K837" s="222"/>
      <c r="L837" s="222"/>
      <c r="M837" s="222"/>
      <c r="N837" s="222"/>
      <c r="O837" s="222"/>
      <c r="P837" s="222"/>
      <c r="Q837" s="222"/>
      <c r="R837" s="222"/>
      <c r="S837" s="222"/>
      <c r="T837" s="222"/>
      <c r="U837" s="222"/>
      <c r="V837" s="222"/>
      <c r="W837" s="222"/>
      <c r="X837" s="222"/>
      <c r="Y837" s="222"/>
      <c r="Z837" s="222"/>
    </row>
    <row r="838" ht="12.75" customHeight="1">
      <c r="A838" s="222"/>
      <c r="B838" s="222"/>
      <c r="C838" s="222"/>
      <c r="D838" s="222"/>
      <c r="E838" s="222"/>
      <c r="F838" s="222"/>
      <c r="G838" s="222"/>
      <c r="H838" s="222"/>
      <c r="I838" s="222"/>
      <c r="J838" s="222"/>
      <c r="K838" s="222"/>
      <c r="L838" s="222"/>
      <c r="M838" s="222"/>
      <c r="N838" s="222"/>
      <c r="O838" s="222"/>
      <c r="P838" s="222"/>
      <c r="Q838" s="222"/>
      <c r="R838" s="222"/>
      <c r="S838" s="222"/>
      <c r="T838" s="222"/>
      <c r="U838" s="222"/>
      <c r="V838" s="222"/>
      <c r="W838" s="222"/>
      <c r="X838" s="222"/>
      <c r="Y838" s="222"/>
      <c r="Z838" s="222"/>
    </row>
    <row r="839" ht="12.75" customHeight="1">
      <c r="A839" s="222"/>
      <c r="B839" s="222"/>
      <c r="C839" s="222"/>
      <c r="D839" s="222"/>
      <c r="E839" s="222"/>
      <c r="F839" s="222"/>
      <c r="G839" s="222"/>
      <c r="H839" s="222"/>
      <c r="I839" s="222"/>
      <c r="J839" s="222"/>
      <c r="K839" s="222"/>
      <c r="L839" s="222"/>
      <c r="M839" s="222"/>
      <c r="N839" s="222"/>
      <c r="O839" s="222"/>
      <c r="P839" s="222"/>
      <c r="Q839" s="222"/>
      <c r="R839" s="222"/>
      <c r="S839" s="222"/>
      <c r="T839" s="222"/>
      <c r="U839" s="222"/>
      <c r="V839" s="222"/>
      <c r="W839" s="222"/>
      <c r="X839" s="222"/>
      <c r="Y839" s="222"/>
      <c r="Z839" s="222"/>
    </row>
    <row r="840" ht="12.75" customHeight="1">
      <c r="A840" s="222"/>
      <c r="B840" s="222"/>
      <c r="C840" s="222"/>
      <c r="D840" s="222"/>
      <c r="E840" s="222"/>
      <c r="F840" s="222"/>
      <c r="G840" s="222"/>
      <c r="H840" s="222"/>
      <c r="I840" s="222"/>
      <c r="J840" s="222"/>
      <c r="K840" s="222"/>
      <c r="L840" s="222"/>
      <c r="M840" s="222"/>
      <c r="N840" s="222"/>
      <c r="O840" s="222"/>
      <c r="P840" s="222"/>
      <c r="Q840" s="222"/>
      <c r="R840" s="222"/>
      <c r="S840" s="222"/>
      <c r="T840" s="222"/>
      <c r="U840" s="222"/>
      <c r="V840" s="222"/>
      <c r="W840" s="222"/>
      <c r="X840" s="222"/>
      <c r="Y840" s="222"/>
      <c r="Z840" s="222"/>
    </row>
    <row r="841" ht="12.75" customHeight="1">
      <c r="A841" s="222"/>
      <c r="B841" s="222"/>
      <c r="C841" s="222"/>
      <c r="D841" s="222"/>
      <c r="E841" s="222"/>
      <c r="F841" s="222"/>
      <c r="G841" s="222"/>
      <c r="H841" s="222"/>
      <c r="I841" s="222"/>
      <c r="J841" s="222"/>
      <c r="K841" s="222"/>
      <c r="L841" s="222"/>
      <c r="M841" s="222"/>
      <c r="N841" s="222"/>
      <c r="O841" s="222"/>
      <c r="P841" s="222"/>
      <c r="Q841" s="222"/>
      <c r="R841" s="222"/>
      <c r="S841" s="222"/>
      <c r="T841" s="222"/>
      <c r="U841" s="222"/>
      <c r="V841" s="222"/>
      <c r="W841" s="222"/>
      <c r="X841" s="222"/>
      <c r="Y841" s="222"/>
      <c r="Z841" s="222"/>
    </row>
    <row r="842" ht="12.75" customHeight="1">
      <c r="A842" s="222"/>
      <c r="B842" s="222"/>
      <c r="C842" s="222"/>
      <c r="D842" s="222"/>
      <c r="E842" s="222"/>
      <c r="F842" s="222"/>
      <c r="G842" s="222"/>
      <c r="H842" s="222"/>
      <c r="I842" s="222"/>
      <c r="J842" s="222"/>
      <c r="K842" s="222"/>
      <c r="L842" s="222"/>
      <c r="M842" s="222"/>
      <c r="N842" s="222"/>
      <c r="O842" s="222"/>
      <c r="P842" s="222"/>
      <c r="Q842" s="222"/>
      <c r="R842" s="222"/>
      <c r="S842" s="222"/>
      <c r="T842" s="222"/>
      <c r="U842" s="222"/>
      <c r="V842" s="222"/>
      <c r="W842" s="222"/>
      <c r="X842" s="222"/>
      <c r="Y842" s="222"/>
      <c r="Z842" s="222"/>
    </row>
    <row r="843" ht="12.75" customHeight="1">
      <c r="A843" s="222"/>
      <c r="B843" s="222"/>
      <c r="C843" s="222"/>
      <c r="D843" s="222"/>
      <c r="E843" s="222"/>
      <c r="F843" s="222"/>
      <c r="G843" s="222"/>
      <c r="H843" s="222"/>
      <c r="I843" s="222"/>
      <c r="J843" s="222"/>
      <c r="K843" s="222"/>
      <c r="L843" s="222"/>
      <c r="M843" s="222"/>
      <c r="N843" s="222"/>
      <c r="O843" s="222"/>
      <c r="P843" s="222"/>
      <c r="Q843" s="222"/>
      <c r="R843" s="222"/>
      <c r="S843" s="222"/>
      <c r="T843" s="222"/>
      <c r="U843" s="222"/>
      <c r="V843" s="222"/>
      <c r="W843" s="222"/>
      <c r="X843" s="222"/>
      <c r="Y843" s="222"/>
      <c r="Z843" s="222"/>
    </row>
    <row r="844" ht="12.75" customHeight="1">
      <c r="A844" s="222"/>
      <c r="B844" s="222"/>
      <c r="C844" s="222"/>
      <c r="D844" s="222"/>
      <c r="E844" s="222"/>
      <c r="F844" s="222"/>
      <c r="G844" s="222"/>
      <c r="H844" s="222"/>
      <c r="I844" s="222"/>
      <c r="J844" s="222"/>
      <c r="K844" s="222"/>
      <c r="L844" s="222"/>
      <c r="M844" s="222"/>
      <c r="N844" s="222"/>
      <c r="O844" s="222"/>
      <c r="P844" s="222"/>
      <c r="Q844" s="222"/>
      <c r="R844" s="222"/>
      <c r="S844" s="222"/>
      <c r="T844" s="222"/>
      <c r="U844" s="222"/>
      <c r="V844" s="222"/>
      <c r="W844" s="222"/>
      <c r="X844" s="222"/>
      <c r="Y844" s="222"/>
      <c r="Z844" s="222"/>
    </row>
    <row r="845" ht="12.75" customHeight="1">
      <c r="A845" s="222"/>
      <c r="B845" s="222"/>
      <c r="C845" s="222"/>
      <c r="D845" s="222"/>
      <c r="E845" s="222"/>
      <c r="F845" s="222"/>
      <c r="G845" s="222"/>
      <c r="H845" s="222"/>
      <c r="I845" s="222"/>
      <c r="J845" s="222"/>
      <c r="K845" s="222"/>
      <c r="L845" s="222"/>
      <c r="M845" s="222"/>
      <c r="N845" s="222"/>
      <c r="O845" s="222"/>
      <c r="P845" s="222"/>
      <c r="Q845" s="222"/>
      <c r="R845" s="222"/>
      <c r="S845" s="222"/>
      <c r="T845" s="222"/>
      <c r="U845" s="222"/>
      <c r="V845" s="222"/>
      <c r="W845" s="222"/>
      <c r="X845" s="222"/>
      <c r="Y845" s="222"/>
      <c r="Z845" s="222"/>
    </row>
    <row r="846" ht="12.75" customHeight="1">
      <c r="A846" s="222"/>
      <c r="B846" s="222"/>
      <c r="C846" s="222"/>
      <c r="D846" s="222"/>
      <c r="E846" s="222"/>
      <c r="F846" s="222"/>
      <c r="G846" s="222"/>
      <c r="H846" s="222"/>
      <c r="I846" s="222"/>
      <c r="J846" s="222"/>
      <c r="K846" s="222"/>
      <c r="L846" s="222"/>
      <c r="M846" s="222"/>
      <c r="N846" s="222"/>
      <c r="O846" s="222"/>
      <c r="P846" s="222"/>
      <c r="Q846" s="222"/>
      <c r="R846" s="222"/>
      <c r="S846" s="222"/>
      <c r="T846" s="222"/>
      <c r="U846" s="222"/>
      <c r="V846" s="222"/>
      <c r="W846" s="222"/>
      <c r="X846" s="222"/>
      <c r="Y846" s="222"/>
      <c r="Z846" s="222"/>
    </row>
    <row r="847" ht="12.75" customHeight="1">
      <c r="A847" s="222"/>
      <c r="B847" s="222"/>
      <c r="C847" s="222"/>
      <c r="D847" s="222"/>
      <c r="E847" s="222"/>
      <c r="F847" s="222"/>
      <c r="G847" s="222"/>
      <c r="H847" s="222"/>
      <c r="I847" s="222"/>
      <c r="J847" s="222"/>
      <c r="K847" s="222"/>
      <c r="L847" s="222"/>
      <c r="M847" s="222"/>
      <c r="N847" s="222"/>
      <c r="O847" s="222"/>
      <c r="P847" s="222"/>
      <c r="Q847" s="222"/>
      <c r="R847" s="222"/>
      <c r="S847" s="222"/>
      <c r="T847" s="222"/>
      <c r="U847" s="222"/>
      <c r="V847" s="222"/>
      <c r="W847" s="222"/>
      <c r="X847" s="222"/>
      <c r="Y847" s="222"/>
      <c r="Z847" s="222"/>
    </row>
    <row r="848" ht="12.75" customHeight="1">
      <c r="A848" s="222"/>
      <c r="B848" s="222"/>
      <c r="C848" s="222"/>
      <c r="D848" s="222"/>
      <c r="E848" s="222"/>
      <c r="F848" s="222"/>
      <c r="G848" s="222"/>
      <c r="H848" s="222"/>
      <c r="I848" s="222"/>
      <c r="J848" s="222"/>
      <c r="K848" s="222"/>
      <c r="L848" s="222"/>
      <c r="M848" s="222"/>
      <c r="N848" s="222"/>
      <c r="O848" s="222"/>
      <c r="P848" s="222"/>
      <c r="Q848" s="222"/>
      <c r="R848" s="222"/>
      <c r="S848" s="222"/>
      <c r="T848" s="222"/>
      <c r="U848" s="222"/>
      <c r="V848" s="222"/>
      <c r="W848" s="222"/>
      <c r="X848" s="222"/>
      <c r="Y848" s="222"/>
      <c r="Z848" s="222"/>
    </row>
    <row r="849" ht="12.75" customHeight="1">
      <c r="A849" s="222"/>
      <c r="B849" s="222"/>
      <c r="C849" s="222"/>
      <c r="D849" s="222"/>
      <c r="E849" s="222"/>
      <c r="F849" s="222"/>
      <c r="G849" s="222"/>
      <c r="H849" s="222"/>
      <c r="I849" s="222"/>
      <c r="J849" s="222"/>
      <c r="K849" s="222"/>
      <c r="L849" s="222"/>
      <c r="M849" s="222"/>
      <c r="N849" s="222"/>
      <c r="O849" s="222"/>
      <c r="P849" s="222"/>
      <c r="Q849" s="222"/>
      <c r="R849" s="222"/>
      <c r="S849" s="222"/>
      <c r="T849" s="222"/>
      <c r="U849" s="222"/>
      <c r="V849" s="222"/>
      <c r="W849" s="222"/>
      <c r="X849" s="222"/>
      <c r="Y849" s="222"/>
      <c r="Z849" s="222"/>
    </row>
    <row r="850" ht="12.75" customHeight="1">
      <c r="A850" s="222"/>
      <c r="B850" s="222"/>
      <c r="C850" s="222"/>
      <c r="D850" s="222"/>
      <c r="E850" s="222"/>
      <c r="F850" s="222"/>
      <c r="G850" s="222"/>
      <c r="H850" s="222"/>
      <c r="I850" s="222"/>
      <c r="J850" s="222"/>
      <c r="K850" s="222"/>
      <c r="L850" s="222"/>
      <c r="M850" s="222"/>
      <c r="N850" s="222"/>
      <c r="O850" s="222"/>
      <c r="P850" s="222"/>
      <c r="Q850" s="222"/>
      <c r="R850" s="222"/>
      <c r="S850" s="222"/>
      <c r="T850" s="222"/>
      <c r="U850" s="222"/>
      <c r="V850" s="222"/>
      <c r="W850" s="222"/>
      <c r="X850" s="222"/>
      <c r="Y850" s="222"/>
      <c r="Z850" s="222"/>
    </row>
    <row r="851" ht="12.75" customHeight="1">
      <c r="A851" s="222"/>
      <c r="B851" s="222"/>
      <c r="C851" s="222"/>
      <c r="D851" s="222"/>
      <c r="E851" s="222"/>
      <c r="F851" s="222"/>
      <c r="G851" s="222"/>
      <c r="H851" s="222"/>
      <c r="I851" s="222"/>
      <c r="J851" s="222"/>
      <c r="K851" s="222"/>
      <c r="L851" s="222"/>
      <c r="M851" s="222"/>
      <c r="N851" s="222"/>
      <c r="O851" s="222"/>
      <c r="P851" s="222"/>
      <c r="Q851" s="222"/>
      <c r="R851" s="222"/>
      <c r="S851" s="222"/>
      <c r="T851" s="222"/>
      <c r="U851" s="222"/>
      <c r="V851" s="222"/>
      <c r="W851" s="222"/>
      <c r="X851" s="222"/>
      <c r="Y851" s="222"/>
      <c r="Z851" s="222"/>
    </row>
    <row r="852" ht="12.75" customHeight="1">
      <c r="A852" s="222"/>
      <c r="B852" s="222"/>
      <c r="C852" s="222"/>
      <c r="D852" s="222"/>
      <c r="E852" s="222"/>
      <c r="F852" s="222"/>
      <c r="G852" s="222"/>
      <c r="H852" s="222"/>
      <c r="I852" s="222"/>
      <c r="J852" s="222"/>
      <c r="K852" s="222"/>
      <c r="L852" s="222"/>
      <c r="M852" s="222"/>
      <c r="N852" s="222"/>
      <c r="O852" s="222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  <c r="Z852" s="222"/>
    </row>
    <row r="853" ht="12.75" customHeight="1">
      <c r="A853" s="222"/>
      <c r="B853" s="222"/>
      <c r="C853" s="222"/>
      <c r="D853" s="222"/>
      <c r="E853" s="222"/>
      <c r="F853" s="222"/>
      <c r="G853" s="222"/>
      <c r="H853" s="222"/>
      <c r="I853" s="222"/>
      <c r="J853" s="222"/>
      <c r="K853" s="222"/>
      <c r="L853" s="222"/>
      <c r="M853" s="222"/>
      <c r="N853" s="222"/>
      <c r="O853" s="222"/>
      <c r="P853" s="222"/>
      <c r="Q853" s="222"/>
      <c r="R853" s="222"/>
      <c r="S853" s="222"/>
      <c r="T853" s="222"/>
      <c r="U853" s="222"/>
      <c r="V853" s="222"/>
      <c r="W853" s="222"/>
      <c r="X853" s="222"/>
      <c r="Y853" s="222"/>
      <c r="Z853" s="222"/>
    </row>
    <row r="854" ht="12.75" customHeight="1">
      <c r="A854" s="222"/>
      <c r="B854" s="222"/>
      <c r="C854" s="222"/>
      <c r="D854" s="222"/>
      <c r="E854" s="222"/>
      <c r="F854" s="222"/>
      <c r="G854" s="222"/>
      <c r="H854" s="222"/>
      <c r="I854" s="222"/>
      <c r="J854" s="222"/>
      <c r="K854" s="222"/>
      <c r="L854" s="222"/>
      <c r="M854" s="222"/>
      <c r="N854" s="222"/>
      <c r="O854" s="222"/>
      <c r="P854" s="222"/>
      <c r="Q854" s="222"/>
      <c r="R854" s="222"/>
      <c r="S854" s="222"/>
      <c r="T854" s="222"/>
      <c r="U854" s="222"/>
      <c r="V854" s="222"/>
      <c r="W854" s="222"/>
      <c r="X854" s="222"/>
      <c r="Y854" s="222"/>
      <c r="Z854" s="222"/>
    </row>
    <row r="855" ht="12.75" customHeight="1">
      <c r="A855" s="222"/>
      <c r="B855" s="222"/>
      <c r="C855" s="222"/>
      <c r="D855" s="222"/>
      <c r="E855" s="222"/>
      <c r="F855" s="222"/>
      <c r="G855" s="222"/>
      <c r="H855" s="222"/>
      <c r="I855" s="222"/>
      <c r="J855" s="222"/>
      <c r="K855" s="222"/>
      <c r="L855" s="222"/>
      <c r="M855" s="222"/>
      <c r="N855" s="222"/>
      <c r="O855" s="222"/>
      <c r="P855" s="222"/>
      <c r="Q855" s="222"/>
      <c r="R855" s="222"/>
      <c r="S855" s="222"/>
      <c r="T855" s="222"/>
      <c r="U855" s="222"/>
      <c r="V855" s="222"/>
      <c r="W855" s="222"/>
      <c r="X855" s="222"/>
      <c r="Y855" s="222"/>
      <c r="Z855" s="222"/>
    </row>
    <row r="856" ht="12.75" customHeight="1">
      <c r="A856" s="222"/>
      <c r="B856" s="222"/>
      <c r="C856" s="222"/>
      <c r="D856" s="222"/>
      <c r="E856" s="222"/>
      <c r="F856" s="222"/>
      <c r="G856" s="222"/>
      <c r="H856" s="222"/>
      <c r="I856" s="222"/>
      <c r="J856" s="222"/>
      <c r="K856" s="222"/>
      <c r="L856" s="222"/>
      <c r="M856" s="222"/>
      <c r="N856" s="222"/>
      <c r="O856" s="222"/>
      <c r="P856" s="222"/>
      <c r="Q856" s="222"/>
      <c r="R856" s="222"/>
      <c r="S856" s="222"/>
      <c r="T856" s="222"/>
      <c r="U856" s="222"/>
      <c r="V856" s="222"/>
      <c r="W856" s="222"/>
      <c r="X856" s="222"/>
      <c r="Y856" s="222"/>
      <c r="Z856" s="222"/>
    </row>
    <row r="857" ht="12.75" customHeight="1">
      <c r="A857" s="222"/>
      <c r="B857" s="222"/>
      <c r="C857" s="222"/>
      <c r="D857" s="222"/>
      <c r="E857" s="222"/>
      <c r="F857" s="222"/>
      <c r="G857" s="222"/>
      <c r="H857" s="222"/>
      <c r="I857" s="222"/>
      <c r="J857" s="222"/>
      <c r="K857" s="222"/>
      <c r="L857" s="222"/>
      <c r="M857" s="222"/>
      <c r="N857" s="222"/>
      <c r="O857" s="222"/>
      <c r="P857" s="222"/>
      <c r="Q857" s="222"/>
      <c r="R857" s="222"/>
      <c r="S857" s="222"/>
      <c r="T857" s="222"/>
      <c r="U857" s="222"/>
      <c r="V857" s="222"/>
      <c r="W857" s="222"/>
      <c r="X857" s="222"/>
      <c r="Y857" s="222"/>
      <c r="Z857" s="222"/>
    </row>
    <row r="858" ht="12.75" customHeight="1">
      <c r="A858" s="222"/>
      <c r="B858" s="222"/>
      <c r="C858" s="222"/>
      <c r="D858" s="222"/>
      <c r="E858" s="222"/>
      <c r="F858" s="222"/>
      <c r="G858" s="222"/>
      <c r="H858" s="222"/>
      <c r="I858" s="222"/>
      <c r="J858" s="222"/>
      <c r="K858" s="222"/>
      <c r="L858" s="222"/>
      <c r="M858" s="222"/>
      <c r="N858" s="222"/>
      <c r="O858" s="222"/>
      <c r="P858" s="222"/>
      <c r="Q858" s="222"/>
      <c r="R858" s="222"/>
      <c r="S858" s="222"/>
      <c r="T858" s="222"/>
      <c r="U858" s="222"/>
      <c r="V858" s="222"/>
      <c r="W858" s="222"/>
      <c r="X858" s="222"/>
      <c r="Y858" s="222"/>
      <c r="Z858" s="222"/>
    </row>
    <row r="859" ht="12.75" customHeight="1">
      <c r="A859" s="222"/>
      <c r="B859" s="222"/>
      <c r="C859" s="222"/>
      <c r="D859" s="222"/>
      <c r="E859" s="222"/>
      <c r="F859" s="222"/>
      <c r="G859" s="222"/>
      <c r="H859" s="222"/>
      <c r="I859" s="222"/>
      <c r="J859" s="222"/>
      <c r="K859" s="222"/>
      <c r="L859" s="222"/>
      <c r="M859" s="222"/>
      <c r="N859" s="222"/>
      <c r="O859" s="222"/>
      <c r="P859" s="222"/>
      <c r="Q859" s="222"/>
      <c r="R859" s="222"/>
      <c r="S859" s="222"/>
      <c r="T859" s="222"/>
      <c r="U859" s="222"/>
      <c r="V859" s="222"/>
      <c r="W859" s="222"/>
      <c r="X859" s="222"/>
      <c r="Y859" s="222"/>
      <c r="Z859" s="222"/>
    </row>
    <row r="860" ht="12.75" customHeight="1">
      <c r="A860" s="222"/>
      <c r="B860" s="222"/>
      <c r="C860" s="222"/>
      <c r="D860" s="222"/>
      <c r="E860" s="222"/>
      <c r="F860" s="222"/>
      <c r="G860" s="222"/>
      <c r="H860" s="222"/>
      <c r="I860" s="222"/>
      <c r="J860" s="222"/>
      <c r="K860" s="222"/>
      <c r="L860" s="222"/>
      <c r="M860" s="222"/>
      <c r="N860" s="222"/>
      <c r="O860" s="222"/>
      <c r="P860" s="222"/>
      <c r="Q860" s="222"/>
      <c r="R860" s="222"/>
      <c r="S860" s="222"/>
      <c r="T860" s="222"/>
      <c r="U860" s="222"/>
      <c r="V860" s="222"/>
      <c r="W860" s="222"/>
      <c r="X860" s="222"/>
      <c r="Y860" s="222"/>
      <c r="Z860" s="222"/>
    </row>
    <row r="861" ht="12.75" customHeight="1">
      <c r="A861" s="222"/>
      <c r="B861" s="222"/>
      <c r="C861" s="222"/>
      <c r="D861" s="222"/>
      <c r="E861" s="222"/>
      <c r="F861" s="222"/>
      <c r="G861" s="222"/>
      <c r="H861" s="222"/>
      <c r="I861" s="222"/>
      <c r="J861" s="222"/>
      <c r="K861" s="222"/>
      <c r="L861" s="222"/>
      <c r="M861" s="222"/>
      <c r="N861" s="222"/>
      <c r="O861" s="222"/>
      <c r="P861" s="222"/>
      <c r="Q861" s="222"/>
      <c r="R861" s="222"/>
      <c r="S861" s="222"/>
      <c r="T861" s="222"/>
      <c r="U861" s="222"/>
      <c r="V861" s="222"/>
      <c r="W861" s="222"/>
      <c r="X861" s="222"/>
      <c r="Y861" s="222"/>
      <c r="Z861" s="222"/>
    </row>
    <row r="862" ht="12.75" customHeight="1">
      <c r="A862" s="222"/>
      <c r="B862" s="222"/>
      <c r="C862" s="222"/>
      <c r="D862" s="222"/>
      <c r="E862" s="222"/>
      <c r="F862" s="222"/>
      <c r="G862" s="222"/>
      <c r="H862" s="222"/>
      <c r="I862" s="222"/>
      <c r="J862" s="222"/>
      <c r="K862" s="222"/>
      <c r="L862" s="222"/>
      <c r="M862" s="222"/>
      <c r="N862" s="222"/>
      <c r="O862" s="222"/>
      <c r="P862" s="222"/>
      <c r="Q862" s="222"/>
      <c r="R862" s="222"/>
      <c r="S862" s="222"/>
      <c r="T862" s="222"/>
      <c r="U862" s="222"/>
      <c r="V862" s="222"/>
      <c r="W862" s="222"/>
      <c r="X862" s="222"/>
      <c r="Y862" s="222"/>
      <c r="Z862" s="222"/>
    </row>
    <row r="863" ht="12.75" customHeight="1">
      <c r="A863" s="222"/>
      <c r="B863" s="222"/>
      <c r="C863" s="222"/>
      <c r="D863" s="222"/>
      <c r="E863" s="222"/>
      <c r="F863" s="222"/>
      <c r="G863" s="222"/>
      <c r="H863" s="222"/>
      <c r="I863" s="222"/>
      <c r="J863" s="222"/>
      <c r="K863" s="222"/>
      <c r="L863" s="222"/>
      <c r="M863" s="222"/>
      <c r="N863" s="222"/>
      <c r="O863" s="222"/>
      <c r="P863" s="222"/>
      <c r="Q863" s="222"/>
      <c r="R863" s="222"/>
      <c r="S863" s="222"/>
      <c r="T863" s="222"/>
      <c r="U863" s="222"/>
      <c r="V863" s="222"/>
      <c r="W863" s="222"/>
      <c r="X863" s="222"/>
      <c r="Y863" s="222"/>
      <c r="Z863" s="222"/>
    </row>
    <row r="864" ht="12.75" customHeight="1">
      <c r="A864" s="222"/>
      <c r="B864" s="222"/>
      <c r="C864" s="222"/>
      <c r="D864" s="222"/>
      <c r="E864" s="222"/>
      <c r="F864" s="222"/>
      <c r="G864" s="222"/>
      <c r="H864" s="222"/>
      <c r="I864" s="222"/>
      <c r="J864" s="222"/>
      <c r="K864" s="222"/>
      <c r="L864" s="222"/>
      <c r="M864" s="222"/>
      <c r="N864" s="222"/>
      <c r="O864" s="222"/>
      <c r="P864" s="222"/>
      <c r="Q864" s="222"/>
      <c r="R864" s="222"/>
      <c r="S864" s="222"/>
      <c r="T864" s="222"/>
      <c r="U864" s="222"/>
      <c r="V864" s="222"/>
      <c r="W864" s="222"/>
      <c r="X864" s="222"/>
      <c r="Y864" s="222"/>
      <c r="Z864" s="222"/>
    </row>
    <row r="865" ht="12.75" customHeight="1">
      <c r="A865" s="222"/>
      <c r="B865" s="222"/>
      <c r="C865" s="222"/>
      <c r="D865" s="222"/>
      <c r="E865" s="222"/>
      <c r="F865" s="222"/>
      <c r="G865" s="222"/>
      <c r="H865" s="222"/>
      <c r="I865" s="222"/>
      <c r="J865" s="222"/>
      <c r="K865" s="222"/>
      <c r="L865" s="222"/>
      <c r="M865" s="222"/>
      <c r="N865" s="222"/>
      <c r="O865" s="222"/>
      <c r="P865" s="222"/>
      <c r="Q865" s="222"/>
      <c r="R865" s="222"/>
      <c r="S865" s="222"/>
      <c r="T865" s="222"/>
      <c r="U865" s="222"/>
      <c r="V865" s="222"/>
      <c r="W865" s="222"/>
      <c r="X865" s="222"/>
      <c r="Y865" s="222"/>
      <c r="Z865" s="222"/>
    </row>
    <row r="866" ht="12.75" customHeight="1">
      <c r="A866" s="222"/>
      <c r="B866" s="222"/>
      <c r="C866" s="222"/>
      <c r="D866" s="222"/>
      <c r="E866" s="222"/>
      <c r="F866" s="222"/>
      <c r="G866" s="222"/>
      <c r="H866" s="222"/>
      <c r="I866" s="222"/>
      <c r="J866" s="222"/>
      <c r="K866" s="222"/>
      <c r="L866" s="222"/>
      <c r="M866" s="222"/>
      <c r="N866" s="222"/>
      <c r="O866" s="222"/>
      <c r="P866" s="222"/>
      <c r="Q866" s="222"/>
      <c r="R866" s="222"/>
      <c r="S866" s="222"/>
      <c r="T866" s="222"/>
      <c r="U866" s="222"/>
      <c r="V866" s="222"/>
      <c r="W866" s="222"/>
      <c r="X866" s="222"/>
      <c r="Y866" s="222"/>
      <c r="Z866" s="222"/>
    </row>
    <row r="867" ht="12.75" customHeight="1">
      <c r="A867" s="222"/>
      <c r="B867" s="222"/>
      <c r="C867" s="222"/>
      <c r="D867" s="222"/>
      <c r="E867" s="222"/>
      <c r="F867" s="222"/>
      <c r="G867" s="222"/>
      <c r="H867" s="222"/>
      <c r="I867" s="222"/>
      <c r="J867" s="222"/>
      <c r="K867" s="222"/>
      <c r="L867" s="222"/>
      <c r="M867" s="222"/>
      <c r="N867" s="222"/>
      <c r="O867" s="222"/>
      <c r="P867" s="222"/>
      <c r="Q867" s="222"/>
      <c r="R867" s="222"/>
      <c r="S867" s="222"/>
      <c r="T867" s="222"/>
      <c r="U867" s="222"/>
      <c r="V867" s="222"/>
      <c r="W867" s="222"/>
      <c r="X867" s="222"/>
      <c r="Y867" s="222"/>
      <c r="Z867" s="222"/>
    </row>
    <row r="868" ht="12.75" customHeight="1">
      <c r="A868" s="222"/>
      <c r="B868" s="222"/>
      <c r="C868" s="222"/>
      <c r="D868" s="222"/>
      <c r="E868" s="222"/>
      <c r="F868" s="222"/>
      <c r="G868" s="222"/>
      <c r="H868" s="222"/>
      <c r="I868" s="222"/>
      <c r="J868" s="222"/>
      <c r="K868" s="222"/>
      <c r="L868" s="222"/>
      <c r="M868" s="222"/>
      <c r="N868" s="222"/>
      <c r="O868" s="222"/>
      <c r="P868" s="222"/>
      <c r="Q868" s="222"/>
      <c r="R868" s="222"/>
      <c r="S868" s="222"/>
      <c r="T868" s="222"/>
      <c r="U868" s="222"/>
      <c r="V868" s="222"/>
      <c r="W868" s="222"/>
      <c r="X868" s="222"/>
      <c r="Y868" s="222"/>
      <c r="Z868" s="222"/>
    </row>
    <row r="869" ht="12.75" customHeight="1">
      <c r="A869" s="222"/>
      <c r="B869" s="222"/>
      <c r="C869" s="222"/>
      <c r="D869" s="222"/>
      <c r="E869" s="222"/>
      <c r="F869" s="222"/>
      <c r="G869" s="222"/>
      <c r="H869" s="222"/>
      <c r="I869" s="222"/>
      <c r="J869" s="222"/>
      <c r="K869" s="222"/>
      <c r="L869" s="222"/>
      <c r="M869" s="222"/>
      <c r="N869" s="222"/>
      <c r="O869" s="222"/>
      <c r="P869" s="222"/>
      <c r="Q869" s="222"/>
      <c r="R869" s="222"/>
      <c r="S869" s="222"/>
      <c r="T869" s="222"/>
      <c r="U869" s="222"/>
      <c r="V869" s="222"/>
      <c r="W869" s="222"/>
      <c r="X869" s="222"/>
      <c r="Y869" s="222"/>
      <c r="Z869" s="222"/>
    </row>
    <row r="870" ht="12.75" customHeight="1">
      <c r="A870" s="222"/>
      <c r="B870" s="222"/>
      <c r="C870" s="222"/>
      <c r="D870" s="222"/>
      <c r="E870" s="222"/>
      <c r="F870" s="222"/>
      <c r="G870" s="222"/>
      <c r="H870" s="222"/>
      <c r="I870" s="222"/>
      <c r="J870" s="222"/>
      <c r="K870" s="222"/>
      <c r="L870" s="222"/>
      <c r="M870" s="222"/>
      <c r="N870" s="222"/>
      <c r="O870" s="222"/>
      <c r="P870" s="222"/>
      <c r="Q870" s="222"/>
      <c r="R870" s="222"/>
      <c r="S870" s="222"/>
      <c r="T870" s="222"/>
      <c r="U870" s="222"/>
      <c r="V870" s="222"/>
      <c r="W870" s="222"/>
      <c r="X870" s="222"/>
      <c r="Y870" s="222"/>
      <c r="Z870" s="222"/>
    </row>
    <row r="871" ht="12.75" customHeight="1">
      <c r="A871" s="222"/>
      <c r="B871" s="222"/>
      <c r="C871" s="222"/>
      <c r="D871" s="222"/>
      <c r="E871" s="222"/>
      <c r="F871" s="222"/>
      <c r="G871" s="222"/>
      <c r="H871" s="222"/>
      <c r="I871" s="222"/>
      <c r="J871" s="222"/>
      <c r="K871" s="222"/>
      <c r="L871" s="222"/>
      <c r="M871" s="222"/>
      <c r="N871" s="222"/>
      <c r="O871" s="222"/>
      <c r="P871" s="222"/>
      <c r="Q871" s="222"/>
      <c r="R871" s="222"/>
      <c r="S871" s="222"/>
      <c r="T871" s="222"/>
      <c r="U871" s="222"/>
      <c r="V871" s="222"/>
      <c r="W871" s="222"/>
      <c r="X871" s="222"/>
      <c r="Y871" s="222"/>
      <c r="Z871" s="222"/>
    </row>
    <row r="872" ht="12.75" customHeight="1">
      <c r="A872" s="222"/>
      <c r="B872" s="222"/>
      <c r="C872" s="222"/>
      <c r="D872" s="222"/>
      <c r="E872" s="222"/>
      <c r="F872" s="222"/>
      <c r="G872" s="222"/>
      <c r="H872" s="222"/>
      <c r="I872" s="222"/>
      <c r="J872" s="222"/>
      <c r="K872" s="222"/>
      <c r="L872" s="222"/>
      <c r="M872" s="222"/>
      <c r="N872" s="222"/>
      <c r="O872" s="222"/>
      <c r="P872" s="222"/>
      <c r="Q872" s="222"/>
      <c r="R872" s="222"/>
      <c r="S872" s="222"/>
      <c r="T872" s="222"/>
      <c r="U872" s="222"/>
      <c r="V872" s="222"/>
      <c r="W872" s="222"/>
      <c r="X872" s="222"/>
      <c r="Y872" s="222"/>
      <c r="Z872" s="222"/>
    </row>
    <row r="873" ht="12.75" customHeight="1">
      <c r="A873" s="222"/>
      <c r="B873" s="222"/>
      <c r="C873" s="222"/>
      <c r="D873" s="222"/>
      <c r="E873" s="222"/>
      <c r="F873" s="222"/>
      <c r="G873" s="222"/>
      <c r="H873" s="222"/>
      <c r="I873" s="222"/>
      <c r="J873" s="222"/>
      <c r="K873" s="222"/>
      <c r="L873" s="222"/>
      <c r="M873" s="222"/>
      <c r="N873" s="222"/>
      <c r="O873" s="222"/>
      <c r="P873" s="222"/>
      <c r="Q873" s="222"/>
      <c r="R873" s="222"/>
      <c r="S873" s="222"/>
      <c r="T873" s="222"/>
      <c r="U873" s="222"/>
      <c r="V873" s="222"/>
      <c r="W873" s="222"/>
      <c r="X873" s="222"/>
      <c r="Y873" s="222"/>
      <c r="Z873" s="222"/>
    </row>
    <row r="874" ht="12.75" customHeight="1">
      <c r="A874" s="222"/>
      <c r="B874" s="222"/>
      <c r="C874" s="222"/>
      <c r="D874" s="222"/>
      <c r="E874" s="222"/>
      <c r="F874" s="222"/>
      <c r="G874" s="222"/>
      <c r="H874" s="222"/>
      <c r="I874" s="222"/>
      <c r="J874" s="222"/>
      <c r="K874" s="222"/>
      <c r="L874" s="222"/>
      <c r="M874" s="222"/>
      <c r="N874" s="222"/>
      <c r="O874" s="222"/>
      <c r="P874" s="222"/>
      <c r="Q874" s="222"/>
      <c r="R874" s="222"/>
      <c r="S874" s="222"/>
      <c r="T874" s="222"/>
      <c r="U874" s="222"/>
      <c r="V874" s="222"/>
      <c r="W874" s="222"/>
      <c r="X874" s="222"/>
      <c r="Y874" s="222"/>
      <c r="Z874" s="222"/>
    </row>
    <row r="875" ht="12.75" customHeight="1">
      <c r="A875" s="222"/>
      <c r="B875" s="222"/>
      <c r="C875" s="222"/>
      <c r="D875" s="222"/>
      <c r="E875" s="222"/>
      <c r="F875" s="222"/>
      <c r="G875" s="222"/>
      <c r="H875" s="222"/>
      <c r="I875" s="222"/>
      <c r="J875" s="222"/>
      <c r="K875" s="222"/>
      <c r="L875" s="222"/>
      <c r="M875" s="222"/>
      <c r="N875" s="222"/>
      <c r="O875" s="222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  <c r="Z875" s="222"/>
    </row>
    <row r="876" ht="12.75" customHeight="1">
      <c r="A876" s="222"/>
      <c r="B876" s="222"/>
      <c r="C876" s="222"/>
      <c r="D876" s="222"/>
      <c r="E876" s="222"/>
      <c r="F876" s="222"/>
      <c r="G876" s="222"/>
      <c r="H876" s="222"/>
      <c r="I876" s="222"/>
      <c r="J876" s="222"/>
      <c r="K876" s="222"/>
      <c r="L876" s="222"/>
      <c r="M876" s="222"/>
      <c r="N876" s="222"/>
      <c r="O876" s="222"/>
      <c r="P876" s="222"/>
      <c r="Q876" s="222"/>
      <c r="R876" s="222"/>
      <c r="S876" s="222"/>
      <c r="T876" s="222"/>
      <c r="U876" s="222"/>
      <c r="V876" s="222"/>
      <c r="W876" s="222"/>
      <c r="X876" s="222"/>
      <c r="Y876" s="222"/>
      <c r="Z876" s="222"/>
    </row>
    <row r="877" ht="12.75" customHeight="1">
      <c r="A877" s="222"/>
      <c r="B877" s="222"/>
      <c r="C877" s="222"/>
      <c r="D877" s="222"/>
      <c r="E877" s="222"/>
      <c r="F877" s="222"/>
      <c r="G877" s="222"/>
      <c r="H877" s="222"/>
      <c r="I877" s="222"/>
      <c r="J877" s="222"/>
      <c r="K877" s="222"/>
      <c r="L877" s="222"/>
      <c r="M877" s="222"/>
      <c r="N877" s="222"/>
      <c r="O877" s="222"/>
      <c r="P877" s="222"/>
      <c r="Q877" s="222"/>
      <c r="R877" s="222"/>
      <c r="S877" s="222"/>
      <c r="T877" s="222"/>
      <c r="U877" s="222"/>
      <c r="V877" s="222"/>
      <c r="W877" s="222"/>
      <c r="X877" s="222"/>
      <c r="Y877" s="222"/>
      <c r="Z877" s="222"/>
    </row>
    <row r="878" ht="12.75" customHeight="1">
      <c r="A878" s="222"/>
      <c r="B878" s="222"/>
      <c r="C878" s="222"/>
      <c r="D878" s="222"/>
      <c r="E878" s="222"/>
      <c r="F878" s="222"/>
      <c r="G878" s="222"/>
      <c r="H878" s="222"/>
      <c r="I878" s="222"/>
      <c r="J878" s="222"/>
      <c r="K878" s="222"/>
      <c r="L878" s="222"/>
      <c r="M878" s="222"/>
      <c r="N878" s="222"/>
      <c r="O878" s="222"/>
      <c r="P878" s="222"/>
      <c r="Q878" s="222"/>
      <c r="R878" s="222"/>
      <c r="S878" s="222"/>
      <c r="T878" s="222"/>
      <c r="U878" s="222"/>
      <c r="V878" s="222"/>
      <c r="W878" s="222"/>
      <c r="X878" s="222"/>
      <c r="Y878" s="222"/>
      <c r="Z878" s="222"/>
    </row>
    <row r="879" ht="12.75" customHeight="1">
      <c r="A879" s="222"/>
      <c r="B879" s="222"/>
      <c r="C879" s="222"/>
      <c r="D879" s="222"/>
      <c r="E879" s="222"/>
      <c r="F879" s="222"/>
      <c r="G879" s="222"/>
      <c r="H879" s="222"/>
      <c r="I879" s="222"/>
      <c r="J879" s="222"/>
      <c r="K879" s="222"/>
      <c r="L879" s="222"/>
      <c r="M879" s="222"/>
      <c r="N879" s="222"/>
      <c r="O879" s="222"/>
      <c r="P879" s="222"/>
      <c r="Q879" s="222"/>
      <c r="R879" s="222"/>
      <c r="S879" s="222"/>
      <c r="T879" s="222"/>
      <c r="U879" s="222"/>
      <c r="V879" s="222"/>
      <c r="W879" s="222"/>
      <c r="X879" s="222"/>
      <c r="Y879" s="222"/>
      <c r="Z879" s="222"/>
    </row>
    <row r="880" ht="12.75" customHeight="1">
      <c r="A880" s="222"/>
      <c r="B880" s="222"/>
      <c r="C880" s="222"/>
      <c r="D880" s="222"/>
      <c r="E880" s="222"/>
      <c r="F880" s="222"/>
      <c r="G880" s="222"/>
      <c r="H880" s="222"/>
      <c r="I880" s="222"/>
      <c r="J880" s="222"/>
      <c r="K880" s="222"/>
      <c r="L880" s="222"/>
      <c r="M880" s="222"/>
      <c r="N880" s="222"/>
      <c r="O880" s="222"/>
      <c r="P880" s="222"/>
      <c r="Q880" s="222"/>
      <c r="R880" s="222"/>
      <c r="S880" s="222"/>
      <c r="T880" s="222"/>
      <c r="U880" s="222"/>
      <c r="V880" s="222"/>
      <c r="W880" s="222"/>
      <c r="X880" s="222"/>
      <c r="Y880" s="222"/>
      <c r="Z880" s="222"/>
    </row>
    <row r="881" ht="12.75" customHeight="1">
      <c r="A881" s="222"/>
      <c r="B881" s="222"/>
      <c r="C881" s="222"/>
      <c r="D881" s="222"/>
      <c r="E881" s="222"/>
      <c r="F881" s="222"/>
      <c r="G881" s="222"/>
      <c r="H881" s="222"/>
      <c r="I881" s="222"/>
      <c r="J881" s="222"/>
      <c r="K881" s="222"/>
      <c r="L881" s="222"/>
      <c r="M881" s="222"/>
      <c r="N881" s="222"/>
      <c r="O881" s="222"/>
      <c r="P881" s="222"/>
      <c r="Q881" s="222"/>
      <c r="R881" s="222"/>
      <c r="S881" s="222"/>
      <c r="T881" s="222"/>
      <c r="U881" s="222"/>
      <c r="V881" s="222"/>
      <c r="W881" s="222"/>
      <c r="X881" s="222"/>
      <c r="Y881" s="222"/>
      <c r="Z881" s="222"/>
    </row>
    <row r="882" ht="12.75" customHeight="1">
      <c r="A882" s="222"/>
      <c r="B882" s="222"/>
      <c r="C882" s="222"/>
      <c r="D882" s="222"/>
      <c r="E882" s="222"/>
      <c r="F882" s="222"/>
      <c r="G882" s="222"/>
      <c r="H882" s="222"/>
      <c r="I882" s="222"/>
      <c r="J882" s="222"/>
      <c r="K882" s="222"/>
      <c r="L882" s="222"/>
      <c r="M882" s="222"/>
      <c r="N882" s="222"/>
      <c r="O882" s="222"/>
      <c r="P882" s="222"/>
      <c r="Q882" s="222"/>
      <c r="R882" s="222"/>
      <c r="S882" s="222"/>
      <c r="T882" s="222"/>
      <c r="U882" s="222"/>
      <c r="V882" s="222"/>
      <c r="W882" s="222"/>
      <c r="X882" s="222"/>
      <c r="Y882" s="222"/>
      <c r="Z882" s="222"/>
    </row>
    <row r="883" ht="12.75" customHeight="1">
      <c r="A883" s="222"/>
      <c r="B883" s="222"/>
      <c r="C883" s="222"/>
      <c r="D883" s="222"/>
      <c r="E883" s="222"/>
      <c r="F883" s="222"/>
      <c r="G883" s="222"/>
      <c r="H883" s="222"/>
      <c r="I883" s="222"/>
      <c r="J883" s="222"/>
      <c r="K883" s="222"/>
      <c r="L883" s="222"/>
      <c r="M883" s="222"/>
      <c r="N883" s="222"/>
      <c r="O883" s="222"/>
      <c r="P883" s="222"/>
      <c r="Q883" s="222"/>
      <c r="R883" s="222"/>
      <c r="S883" s="222"/>
      <c r="T883" s="222"/>
      <c r="U883" s="222"/>
      <c r="V883" s="222"/>
      <c r="W883" s="222"/>
      <c r="X883" s="222"/>
      <c r="Y883" s="222"/>
      <c r="Z883" s="222"/>
    </row>
    <row r="884" ht="12.75" customHeight="1">
      <c r="A884" s="222"/>
      <c r="B884" s="222"/>
      <c r="C884" s="222"/>
      <c r="D884" s="222"/>
      <c r="E884" s="222"/>
      <c r="F884" s="222"/>
      <c r="G884" s="222"/>
      <c r="H884" s="222"/>
      <c r="I884" s="222"/>
      <c r="J884" s="222"/>
      <c r="K884" s="222"/>
      <c r="L884" s="222"/>
      <c r="M884" s="222"/>
      <c r="N884" s="222"/>
      <c r="O884" s="222"/>
      <c r="P884" s="222"/>
      <c r="Q884" s="222"/>
      <c r="R884" s="222"/>
      <c r="S884" s="222"/>
      <c r="T884" s="222"/>
      <c r="U884" s="222"/>
      <c r="V884" s="222"/>
      <c r="W884" s="222"/>
      <c r="X884" s="222"/>
      <c r="Y884" s="222"/>
      <c r="Z884" s="222"/>
    </row>
    <row r="885" ht="12.75" customHeight="1">
      <c r="A885" s="222"/>
      <c r="B885" s="222"/>
      <c r="C885" s="222"/>
      <c r="D885" s="222"/>
      <c r="E885" s="222"/>
      <c r="F885" s="222"/>
      <c r="G885" s="222"/>
      <c r="H885" s="222"/>
      <c r="I885" s="222"/>
      <c r="J885" s="222"/>
      <c r="K885" s="222"/>
      <c r="L885" s="222"/>
      <c r="M885" s="222"/>
      <c r="N885" s="222"/>
      <c r="O885" s="222"/>
      <c r="P885" s="222"/>
      <c r="Q885" s="222"/>
      <c r="R885" s="222"/>
      <c r="S885" s="222"/>
      <c r="T885" s="222"/>
      <c r="U885" s="222"/>
      <c r="V885" s="222"/>
      <c r="W885" s="222"/>
      <c r="X885" s="222"/>
      <c r="Y885" s="222"/>
      <c r="Z885" s="222"/>
    </row>
    <row r="886" ht="12.75" customHeight="1">
      <c r="A886" s="222"/>
      <c r="B886" s="222"/>
      <c r="C886" s="222"/>
      <c r="D886" s="222"/>
      <c r="E886" s="222"/>
      <c r="F886" s="222"/>
      <c r="G886" s="222"/>
      <c r="H886" s="222"/>
      <c r="I886" s="222"/>
      <c r="J886" s="222"/>
      <c r="K886" s="222"/>
      <c r="L886" s="222"/>
      <c r="M886" s="222"/>
      <c r="N886" s="222"/>
      <c r="O886" s="222"/>
      <c r="P886" s="222"/>
      <c r="Q886" s="222"/>
      <c r="R886" s="222"/>
      <c r="S886" s="222"/>
      <c r="T886" s="222"/>
      <c r="U886" s="222"/>
      <c r="V886" s="222"/>
      <c r="W886" s="222"/>
      <c r="X886" s="222"/>
      <c r="Y886" s="222"/>
      <c r="Z886" s="222"/>
    </row>
    <row r="887" ht="12.75" customHeight="1">
      <c r="A887" s="222"/>
      <c r="B887" s="222"/>
      <c r="C887" s="222"/>
      <c r="D887" s="222"/>
      <c r="E887" s="222"/>
      <c r="F887" s="222"/>
      <c r="G887" s="222"/>
      <c r="H887" s="222"/>
      <c r="I887" s="222"/>
      <c r="J887" s="222"/>
      <c r="K887" s="222"/>
      <c r="L887" s="222"/>
      <c r="M887" s="222"/>
      <c r="N887" s="222"/>
      <c r="O887" s="222"/>
      <c r="P887" s="222"/>
      <c r="Q887" s="222"/>
      <c r="R887" s="222"/>
      <c r="S887" s="222"/>
      <c r="T887" s="222"/>
      <c r="U887" s="222"/>
      <c r="V887" s="222"/>
      <c r="W887" s="222"/>
      <c r="X887" s="222"/>
      <c r="Y887" s="222"/>
      <c r="Z887" s="222"/>
    </row>
    <row r="888" ht="12.75" customHeight="1">
      <c r="A888" s="222"/>
      <c r="B888" s="222"/>
      <c r="C888" s="222"/>
      <c r="D888" s="222"/>
      <c r="E888" s="222"/>
      <c r="F888" s="222"/>
      <c r="G888" s="222"/>
      <c r="H888" s="222"/>
      <c r="I888" s="222"/>
      <c r="J888" s="222"/>
      <c r="K888" s="222"/>
      <c r="L888" s="222"/>
      <c r="M888" s="222"/>
      <c r="N888" s="222"/>
      <c r="O888" s="222"/>
      <c r="P888" s="222"/>
      <c r="Q888" s="222"/>
      <c r="R888" s="222"/>
      <c r="S888" s="222"/>
      <c r="T888" s="222"/>
      <c r="U888" s="222"/>
      <c r="V888" s="222"/>
      <c r="W888" s="222"/>
      <c r="X888" s="222"/>
      <c r="Y888" s="222"/>
      <c r="Z888" s="222"/>
    </row>
    <row r="889" ht="12.75" customHeight="1">
      <c r="A889" s="222"/>
      <c r="B889" s="222"/>
      <c r="C889" s="222"/>
      <c r="D889" s="222"/>
      <c r="E889" s="222"/>
      <c r="F889" s="222"/>
      <c r="G889" s="222"/>
      <c r="H889" s="222"/>
      <c r="I889" s="222"/>
      <c r="J889" s="222"/>
      <c r="K889" s="222"/>
      <c r="L889" s="222"/>
      <c r="M889" s="222"/>
      <c r="N889" s="222"/>
      <c r="O889" s="222"/>
      <c r="P889" s="222"/>
      <c r="Q889" s="222"/>
      <c r="R889" s="222"/>
      <c r="S889" s="222"/>
      <c r="T889" s="222"/>
      <c r="U889" s="222"/>
      <c r="V889" s="222"/>
      <c r="W889" s="222"/>
      <c r="X889" s="222"/>
      <c r="Y889" s="222"/>
      <c r="Z889" s="222"/>
    </row>
    <row r="890" ht="12.75" customHeight="1">
      <c r="A890" s="222"/>
      <c r="B890" s="222"/>
      <c r="C890" s="222"/>
      <c r="D890" s="222"/>
      <c r="E890" s="222"/>
      <c r="F890" s="222"/>
      <c r="G890" s="222"/>
      <c r="H890" s="222"/>
      <c r="I890" s="222"/>
      <c r="J890" s="222"/>
      <c r="K890" s="222"/>
      <c r="L890" s="222"/>
      <c r="M890" s="222"/>
      <c r="N890" s="222"/>
      <c r="O890" s="222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  <c r="Z890" s="222"/>
    </row>
    <row r="891" ht="12.75" customHeight="1">
      <c r="A891" s="222"/>
      <c r="B891" s="222"/>
      <c r="C891" s="222"/>
      <c r="D891" s="222"/>
      <c r="E891" s="222"/>
      <c r="F891" s="222"/>
      <c r="G891" s="222"/>
      <c r="H891" s="222"/>
      <c r="I891" s="222"/>
      <c r="J891" s="222"/>
      <c r="K891" s="222"/>
      <c r="L891" s="222"/>
      <c r="M891" s="222"/>
      <c r="N891" s="222"/>
      <c r="O891" s="222"/>
      <c r="P891" s="222"/>
      <c r="Q891" s="222"/>
      <c r="R891" s="222"/>
      <c r="S891" s="222"/>
      <c r="T891" s="222"/>
      <c r="U891" s="222"/>
      <c r="V891" s="222"/>
      <c r="W891" s="222"/>
      <c r="X891" s="222"/>
      <c r="Y891" s="222"/>
      <c r="Z891" s="222"/>
    </row>
    <row r="892" ht="12.75" customHeight="1">
      <c r="A892" s="222"/>
      <c r="B892" s="222"/>
      <c r="C892" s="222"/>
      <c r="D892" s="222"/>
      <c r="E892" s="222"/>
      <c r="F892" s="222"/>
      <c r="G892" s="222"/>
      <c r="H892" s="222"/>
      <c r="I892" s="222"/>
      <c r="J892" s="222"/>
      <c r="K892" s="222"/>
      <c r="L892" s="222"/>
      <c r="M892" s="222"/>
      <c r="N892" s="222"/>
      <c r="O892" s="222"/>
      <c r="P892" s="222"/>
      <c r="Q892" s="222"/>
      <c r="R892" s="222"/>
      <c r="S892" s="222"/>
      <c r="T892" s="222"/>
      <c r="U892" s="222"/>
      <c r="V892" s="222"/>
      <c r="W892" s="222"/>
      <c r="X892" s="222"/>
      <c r="Y892" s="222"/>
      <c r="Z892" s="222"/>
    </row>
    <row r="893" ht="12.75" customHeight="1">
      <c r="A893" s="222"/>
      <c r="B893" s="222"/>
      <c r="C893" s="222"/>
      <c r="D893" s="222"/>
      <c r="E893" s="222"/>
      <c r="F893" s="222"/>
      <c r="G893" s="222"/>
      <c r="H893" s="222"/>
      <c r="I893" s="222"/>
      <c r="J893" s="222"/>
      <c r="K893" s="222"/>
      <c r="L893" s="222"/>
      <c r="M893" s="222"/>
      <c r="N893" s="222"/>
      <c r="O893" s="222"/>
      <c r="P893" s="222"/>
      <c r="Q893" s="222"/>
      <c r="R893" s="222"/>
      <c r="S893" s="222"/>
      <c r="T893" s="222"/>
      <c r="U893" s="222"/>
      <c r="V893" s="222"/>
      <c r="W893" s="222"/>
      <c r="X893" s="222"/>
      <c r="Y893" s="222"/>
      <c r="Z893" s="222"/>
    </row>
    <row r="894" ht="12.75" customHeight="1">
      <c r="A894" s="222"/>
      <c r="B894" s="222"/>
      <c r="C894" s="222"/>
      <c r="D894" s="222"/>
      <c r="E894" s="222"/>
      <c r="F894" s="222"/>
      <c r="G894" s="222"/>
      <c r="H894" s="222"/>
      <c r="I894" s="222"/>
      <c r="J894" s="222"/>
      <c r="K894" s="222"/>
      <c r="L894" s="222"/>
      <c r="M894" s="222"/>
      <c r="N894" s="222"/>
      <c r="O894" s="222"/>
      <c r="P894" s="222"/>
      <c r="Q894" s="222"/>
      <c r="R894" s="222"/>
      <c r="S894" s="222"/>
      <c r="T894" s="222"/>
      <c r="U894" s="222"/>
      <c r="V894" s="222"/>
      <c r="W894" s="222"/>
      <c r="X894" s="222"/>
      <c r="Y894" s="222"/>
      <c r="Z894" s="222"/>
    </row>
    <row r="895" ht="12.75" customHeight="1">
      <c r="A895" s="222"/>
      <c r="B895" s="222"/>
      <c r="C895" s="222"/>
      <c r="D895" s="222"/>
      <c r="E895" s="222"/>
      <c r="F895" s="222"/>
      <c r="G895" s="222"/>
      <c r="H895" s="222"/>
      <c r="I895" s="222"/>
      <c r="J895" s="222"/>
      <c r="K895" s="222"/>
      <c r="L895" s="222"/>
      <c r="M895" s="222"/>
      <c r="N895" s="222"/>
      <c r="O895" s="222"/>
      <c r="P895" s="222"/>
      <c r="Q895" s="222"/>
      <c r="R895" s="222"/>
      <c r="S895" s="222"/>
      <c r="T895" s="222"/>
      <c r="U895" s="222"/>
      <c r="V895" s="222"/>
      <c r="W895" s="222"/>
      <c r="X895" s="222"/>
      <c r="Y895" s="222"/>
      <c r="Z895" s="222"/>
    </row>
    <row r="896" ht="12.75" customHeight="1">
      <c r="A896" s="222"/>
      <c r="B896" s="222"/>
      <c r="C896" s="222"/>
      <c r="D896" s="222"/>
      <c r="E896" s="222"/>
      <c r="F896" s="222"/>
      <c r="G896" s="222"/>
      <c r="H896" s="222"/>
      <c r="I896" s="222"/>
      <c r="J896" s="222"/>
      <c r="K896" s="222"/>
      <c r="L896" s="222"/>
      <c r="M896" s="222"/>
      <c r="N896" s="222"/>
      <c r="O896" s="222"/>
      <c r="P896" s="222"/>
      <c r="Q896" s="222"/>
      <c r="R896" s="222"/>
      <c r="S896" s="222"/>
      <c r="T896" s="222"/>
      <c r="U896" s="222"/>
      <c r="V896" s="222"/>
      <c r="W896" s="222"/>
      <c r="X896" s="222"/>
      <c r="Y896" s="222"/>
      <c r="Z896" s="222"/>
    </row>
    <row r="897" ht="12.75" customHeight="1">
      <c r="A897" s="222"/>
      <c r="B897" s="222"/>
      <c r="C897" s="222"/>
      <c r="D897" s="222"/>
      <c r="E897" s="222"/>
      <c r="F897" s="222"/>
      <c r="G897" s="222"/>
      <c r="H897" s="222"/>
      <c r="I897" s="222"/>
      <c r="J897" s="222"/>
      <c r="K897" s="222"/>
      <c r="L897" s="222"/>
      <c r="M897" s="222"/>
      <c r="N897" s="222"/>
      <c r="O897" s="222"/>
      <c r="P897" s="222"/>
      <c r="Q897" s="222"/>
      <c r="R897" s="222"/>
      <c r="S897" s="222"/>
      <c r="T897" s="222"/>
      <c r="U897" s="222"/>
      <c r="V897" s="222"/>
      <c r="W897" s="222"/>
      <c r="X897" s="222"/>
      <c r="Y897" s="222"/>
      <c r="Z897" s="222"/>
    </row>
    <row r="898" ht="12.75" customHeight="1">
      <c r="A898" s="222"/>
      <c r="B898" s="222"/>
      <c r="C898" s="222"/>
      <c r="D898" s="222"/>
      <c r="E898" s="222"/>
      <c r="F898" s="222"/>
      <c r="G898" s="222"/>
      <c r="H898" s="222"/>
      <c r="I898" s="222"/>
      <c r="J898" s="222"/>
      <c r="K898" s="222"/>
      <c r="L898" s="222"/>
      <c r="M898" s="222"/>
      <c r="N898" s="222"/>
      <c r="O898" s="222"/>
      <c r="P898" s="222"/>
      <c r="Q898" s="222"/>
      <c r="R898" s="222"/>
      <c r="S898" s="222"/>
      <c r="T898" s="222"/>
      <c r="U898" s="222"/>
      <c r="V898" s="222"/>
      <c r="W898" s="222"/>
      <c r="X898" s="222"/>
      <c r="Y898" s="222"/>
      <c r="Z898" s="222"/>
    </row>
    <row r="899" ht="12.75" customHeight="1">
      <c r="A899" s="222"/>
      <c r="B899" s="222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2"/>
      <c r="U899" s="222"/>
      <c r="V899" s="222"/>
      <c r="W899" s="222"/>
      <c r="X899" s="222"/>
      <c r="Y899" s="222"/>
      <c r="Z899" s="222"/>
    </row>
    <row r="900" ht="12.75" customHeight="1">
      <c r="A900" s="222"/>
      <c r="B900" s="222"/>
      <c r="C900" s="222"/>
      <c r="D900" s="222"/>
      <c r="E900" s="222"/>
      <c r="F900" s="222"/>
      <c r="G900" s="222"/>
      <c r="H900" s="222"/>
      <c r="I900" s="222"/>
      <c r="J900" s="222"/>
      <c r="K900" s="222"/>
      <c r="L900" s="222"/>
      <c r="M900" s="222"/>
      <c r="N900" s="222"/>
      <c r="O900" s="222"/>
      <c r="P900" s="222"/>
      <c r="Q900" s="222"/>
      <c r="R900" s="222"/>
      <c r="S900" s="222"/>
      <c r="T900" s="222"/>
      <c r="U900" s="222"/>
      <c r="V900" s="222"/>
      <c r="W900" s="222"/>
      <c r="X900" s="222"/>
      <c r="Y900" s="222"/>
      <c r="Z900" s="222"/>
    </row>
    <row r="901" ht="12.75" customHeight="1">
      <c r="A901" s="222"/>
      <c r="B901" s="222"/>
      <c r="C901" s="222"/>
      <c r="D901" s="222"/>
      <c r="E901" s="222"/>
      <c r="F901" s="222"/>
      <c r="G901" s="222"/>
      <c r="H901" s="222"/>
      <c r="I901" s="222"/>
      <c r="J901" s="222"/>
      <c r="K901" s="222"/>
      <c r="L901" s="222"/>
      <c r="M901" s="222"/>
      <c r="N901" s="222"/>
      <c r="O901" s="222"/>
      <c r="P901" s="222"/>
      <c r="Q901" s="222"/>
      <c r="R901" s="222"/>
      <c r="S901" s="222"/>
      <c r="T901" s="222"/>
      <c r="U901" s="222"/>
      <c r="V901" s="222"/>
      <c r="W901" s="222"/>
      <c r="X901" s="222"/>
      <c r="Y901" s="222"/>
      <c r="Z901" s="222"/>
    </row>
    <row r="902" ht="12.75" customHeight="1">
      <c r="A902" s="222"/>
      <c r="B902" s="222"/>
      <c r="C902" s="222"/>
      <c r="D902" s="222"/>
      <c r="E902" s="222"/>
      <c r="F902" s="222"/>
      <c r="G902" s="222"/>
      <c r="H902" s="222"/>
      <c r="I902" s="222"/>
      <c r="J902" s="222"/>
      <c r="K902" s="222"/>
      <c r="L902" s="222"/>
      <c r="M902" s="222"/>
      <c r="N902" s="222"/>
      <c r="O902" s="222"/>
      <c r="P902" s="222"/>
      <c r="Q902" s="222"/>
      <c r="R902" s="222"/>
      <c r="S902" s="222"/>
      <c r="T902" s="222"/>
      <c r="U902" s="222"/>
      <c r="V902" s="222"/>
      <c r="W902" s="222"/>
      <c r="X902" s="222"/>
      <c r="Y902" s="222"/>
      <c r="Z902" s="222"/>
    </row>
    <row r="903" ht="12.75" customHeight="1">
      <c r="A903" s="222"/>
      <c r="B903" s="222"/>
      <c r="C903" s="222"/>
      <c r="D903" s="222"/>
      <c r="E903" s="222"/>
      <c r="F903" s="222"/>
      <c r="G903" s="222"/>
      <c r="H903" s="222"/>
      <c r="I903" s="222"/>
      <c r="J903" s="222"/>
      <c r="K903" s="222"/>
      <c r="L903" s="222"/>
      <c r="M903" s="222"/>
      <c r="N903" s="222"/>
      <c r="O903" s="222"/>
      <c r="P903" s="222"/>
      <c r="Q903" s="222"/>
      <c r="R903" s="222"/>
      <c r="S903" s="222"/>
      <c r="T903" s="222"/>
      <c r="U903" s="222"/>
      <c r="V903" s="222"/>
      <c r="W903" s="222"/>
      <c r="X903" s="222"/>
      <c r="Y903" s="222"/>
      <c r="Z903" s="222"/>
    </row>
    <row r="904" ht="12.75" customHeight="1">
      <c r="A904" s="222"/>
      <c r="B904" s="222"/>
      <c r="C904" s="222"/>
      <c r="D904" s="222"/>
      <c r="E904" s="222"/>
      <c r="F904" s="222"/>
      <c r="G904" s="222"/>
      <c r="H904" s="222"/>
      <c r="I904" s="222"/>
      <c r="J904" s="222"/>
      <c r="K904" s="222"/>
      <c r="L904" s="222"/>
      <c r="M904" s="222"/>
      <c r="N904" s="222"/>
      <c r="O904" s="222"/>
      <c r="P904" s="222"/>
      <c r="Q904" s="222"/>
      <c r="R904" s="222"/>
      <c r="S904" s="222"/>
      <c r="T904" s="222"/>
      <c r="U904" s="222"/>
      <c r="V904" s="222"/>
      <c r="W904" s="222"/>
      <c r="X904" s="222"/>
      <c r="Y904" s="222"/>
      <c r="Z904" s="222"/>
    </row>
    <row r="905" ht="12.75" customHeight="1">
      <c r="A905" s="222"/>
      <c r="B905" s="222"/>
      <c r="C905" s="222"/>
      <c r="D905" s="222"/>
      <c r="E905" s="222"/>
      <c r="F905" s="222"/>
      <c r="G905" s="222"/>
      <c r="H905" s="222"/>
      <c r="I905" s="222"/>
      <c r="J905" s="222"/>
      <c r="K905" s="222"/>
      <c r="L905" s="222"/>
      <c r="M905" s="222"/>
      <c r="N905" s="222"/>
      <c r="O905" s="222"/>
      <c r="P905" s="222"/>
      <c r="Q905" s="222"/>
      <c r="R905" s="222"/>
      <c r="S905" s="222"/>
      <c r="T905" s="222"/>
      <c r="U905" s="222"/>
      <c r="V905" s="222"/>
      <c r="W905" s="222"/>
      <c r="X905" s="222"/>
      <c r="Y905" s="222"/>
      <c r="Z905" s="222"/>
    </row>
    <row r="906" ht="12.75" customHeight="1">
      <c r="A906" s="222"/>
      <c r="B906" s="222"/>
      <c r="C906" s="222"/>
      <c r="D906" s="222"/>
      <c r="E906" s="222"/>
      <c r="F906" s="222"/>
      <c r="G906" s="222"/>
      <c r="H906" s="222"/>
      <c r="I906" s="222"/>
      <c r="J906" s="222"/>
      <c r="K906" s="222"/>
      <c r="L906" s="222"/>
      <c r="M906" s="222"/>
      <c r="N906" s="222"/>
      <c r="O906" s="222"/>
      <c r="P906" s="222"/>
      <c r="Q906" s="222"/>
      <c r="R906" s="222"/>
      <c r="S906" s="222"/>
      <c r="T906" s="222"/>
      <c r="U906" s="222"/>
      <c r="V906" s="222"/>
      <c r="W906" s="222"/>
      <c r="X906" s="222"/>
      <c r="Y906" s="222"/>
      <c r="Z906" s="222"/>
    </row>
    <row r="907" ht="12.75" customHeight="1">
      <c r="A907" s="222"/>
      <c r="B907" s="222"/>
      <c r="C907" s="222"/>
      <c r="D907" s="222"/>
      <c r="E907" s="222"/>
      <c r="F907" s="222"/>
      <c r="G907" s="222"/>
      <c r="H907" s="222"/>
      <c r="I907" s="222"/>
      <c r="J907" s="222"/>
      <c r="K907" s="222"/>
      <c r="L907" s="222"/>
      <c r="M907" s="222"/>
      <c r="N907" s="222"/>
      <c r="O907" s="222"/>
      <c r="P907" s="222"/>
      <c r="Q907" s="222"/>
      <c r="R907" s="222"/>
      <c r="S907" s="222"/>
      <c r="T907" s="222"/>
      <c r="U907" s="222"/>
      <c r="V907" s="222"/>
      <c r="W907" s="222"/>
      <c r="X907" s="222"/>
      <c r="Y907" s="222"/>
      <c r="Z907" s="222"/>
    </row>
    <row r="908" ht="12.75" customHeight="1">
      <c r="A908" s="222"/>
      <c r="B908" s="222"/>
      <c r="C908" s="222"/>
      <c r="D908" s="222"/>
      <c r="E908" s="222"/>
      <c r="F908" s="222"/>
      <c r="G908" s="222"/>
      <c r="H908" s="222"/>
      <c r="I908" s="222"/>
      <c r="J908" s="222"/>
      <c r="K908" s="222"/>
      <c r="L908" s="222"/>
      <c r="M908" s="222"/>
      <c r="N908" s="222"/>
      <c r="O908" s="222"/>
      <c r="P908" s="222"/>
      <c r="Q908" s="222"/>
      <c r="R908" s="222"/>
      <c r="S908" s="222"/>
      <c r="T908" s="222"/>
      <c r="U908" s="222"/>
      <c r="V908" s="222"/>
      <c r="W908" s="222"/>
      <c r="X908" s="222"/>
      <c r="Y908" s="222"/>
      <c r="Z908" s="222"/>
    </row>
    <row r="909" ht="12.75" customHeight="1">
      <c r="A909" s="222"/>
      <c r="B909" s="222"/>
      <c r="C909" s="222"/>
      <c r="D909" s="222"/>
      <c r="E909" s="222"/>
      <c r="F909" s="222"/>
      <c r="G909" s="222"/>
      <c r="H909" s="222"/>
      <c r="I909" s="222"/>
      <c r="J909" s="222"/>
      <c r="K909" s="222"/>
      <c r="L909" s="222"/>
      <c r="M909" s="222"/>
      <c r="N909" s="222"/>
      <c r="O909" s="222"/>
      <c r="P909" s="222"/>
      <c r="Q909" s="222"/>
      <c r="R909" s="222"/>
      <c r="S909" s="222"/>
      <c r="T909" s="222"/>
      <c r="U909" s="222"/>
      <c r="V909" s="222"/>
      <c r="W909" s="222"/>
      <c r="X909" s="222"/>
      <c r="Y909" s="222"/>
      <c r="Z909" s="222"/>
    </row>
    <row r="910" ht="12.75" customHeight="1">
      <c r="A910" s="222"/>
      <c r="B910" s="222"/>
      <c r="C910" s="222"/>
      <c r="D910" s="222"/>
      <c r="E910" s="222"/>
      <c r="F910" s="222"/>
      <c r="G910" s="222"/>
      <c r="H910" s="222"/>
      <c r="I910" s="222"/>
      <c r="J910" s="222"/>
      <c r="K910" s="222"/>
      <c r="L910" s="222"/>
      <c r="M910" s="222"/>
      <c r="N910" s="222"/>
      <c r="O910" s="222"/>
      <c r="P910" s="222"/>
      <c r="Q910" s="222"/>
      <c r="R910" s="222"/>
      <c r="S910" s="222"/>
      <c r="T910" s="222"/>
      <c r="U910" s="222"/>
      <c r="V910" s="222"/>
      <c r="W910" s="222"/>
      <c r="X910" s="222"/>
      <c r="Y910" s="222"/>
      <c r="Z910" s="222"/>
    </row>
    <row r="911" ht="12.75" customHeight="1">
      <c r="A911" s="222"/>
      <c r="B911" s="222"/>
      <c r="C911" s="222"/>
      <c r="D911" s="222"/>
      <c r="E911" s="222"/>
      <c r="F911" s="222"/>
      <c r="G911" s="222"/>
      <c r="H911" s="222"/>
      <c r="I911" s="222"/>
      <c r="J911" s="222"/>
      <c r="K911" s="222"/>
      <c r="L911" s="222"/>
      <c r="M911" s="222"/>
      <c r="N911" s="222"/>
      <c r="O911" s="222"/>
      <c r="P911" s="222"/>
      <c r="Q911" s="222"/>
      <c r="R911" s="222"/>
      <c r="S911" s="222"/>
      <c r="T911" s="222"/>
      <c r="U911" s="222"/>
      <c r="V911" s="222"/>
      <c r="W911" s="222"/>
      <c r="X911" s="222"/>
      <c r="Y911" s="222"/>
      <c r="Z911" s="222"/>
    </row>
    <row r="912" ht="12.75" customHeight="1">
      <c r="A912" s="222"/>
      <c r="B912" s="222"/>
      <c r="C912" s="222"/>
      <c r="D912" s="222"/>
      <c r="E912" s="222"/>
      <c r="F912" s="222"/>
      <c r="G912" s="222"/>
      <c r="H912" s="222"/>
      <c r="I912" s="222"/>
      <c r="J912" s="222"/>
      <c r="K912" s="222"/>
      <c r="L912" s="222"/>
      <c r="M912" s="222"/>
      <c r="N912" s="222"/>
      <c r="O912" s="222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  <c r="Z912" s="222"/>
    </row>
    <row r="913" ht="12.75" customHeight="1">
      <c r="A913" s="222"/>
      <c r="B913" s="222"/>
      <c r="C913" s="222"/>
      <c r="D913" s="222"/>
      <c r="E913" s="222"/>
      <c r="F913" s="222"/>
      <c r="G913" s="222"/>
      <c r="H913" s="222"/>
      <c r="I913" s="222"/>
      <c r="J913" s="222"/>
      <c r="K913" s="222"/>
      <c r="L913" s="222"/>
      <c r="M913" s="222"/>
      <c r="N913" s="222"/>
      <c r="O913" s="222"/>
      <c r="P913" s="222"/>
      <c r="Q913" s="222"/>
      <c r="R913" s="222"/>
      <c r="S913" s="222"/>
      <c r="T913" s="222"/>
      <c r="U913" s="222"/>
      <c r="V913" s="222"/>
      <c r="W913" s="222"/>
      <c r="X913" s="222"/>
      <c r="Y913" s="222"/>
      <c r="Z913" s="222"/>
    </row>
    <row r="914" ht="12.75" customHeight="1">
      <c r="A914" s="222"/>
      <c r="B914" s="222"/>
      <c r="C914" s="222"/>
      <c r="D914" s="222"/>
      <c r="E914" s="222"/>
      <c r="F914" s="222"/>
      <c r="G914" s="222"/>
      <c r="H914" s="222"/>
      <c r="I914" s="222"/>
      <c r="J914" s="222"/>
      <c r="K914" s="222"/>
      <c r="L914" s="222"/>
      <c r="M914" s="222"/>
      <c r="N914" s="222"/>
      <c r="O914" s="222"/>
      <c r="P914" s="222"/>
      <c r="Q914" s="222"/>
      <c r="R914" s="222"/>
      <c r="S914" s="222"/>
      <c r="T914" s="222"/>
      <c r="U914" s="222"/>
      <c r="V914" s="222"/>
      <c r="W914" s="222"/>
      <c r="X914" s="222"/>
      <c r="Y914" s="222"/>
      <c r="Z914" s="222"/>
    </row>
    <row r="915" ht="12.75" customHeight="1">
      <c r="A915" s="222"/>
      <c r="B915" s="222"/>
      <c r="C915" s="222"/>
      <c r="D915" s="222"/>
      <c r="E915" s="222"/>
      <c r="F915" s="222"/>
      <c r="G915" s="222"/>
      <c r="H915" s="222"/>
      <c r="I915" s="222"/>
      <c r="J915" s="222"/>
      <c r="K915" s="222"/>
      <c r="L915" s="222"/>
      <c r="M915" s="222"/>
      <c r="N915" s="222"/>
      <c r="O915" s="222"/>
      <c r="P915" s="222"/>
      <c r="Q915" s="222"/>
      <c r="R915" s="222"/>
      <c r="S915" s="222"/>
      <c r="T915" s="222"/>
      <c r="U915" s="222"/>
      <c r="V915" s="222"/>
      <c r="W915" s="222"/>
      <c r="X915" s="222"/>
      <c r="Y915" s="222"/>
      <c r="Z915" s="222"/>
    </row>
    <row r="916" ht="12.75" customHeight="1">
      <c r="A916" s="222"/>
      <c r="B916" s="222"/>
      <c r="C916" s="222"/>
      <c r="D916" s="222"/>
      <c r="E916" s="222"/>
      <c r="F916" s="222"/>
      <c r="G916" s="222"/>
      <c r="H916" s="222"/>
      <c r="I916" s="222"/>
      <c r="J916" s="222"/>
      <c r="K916" s="222"/>
      <c r="L916" s="222"/>
      <c r="M916" s="222"/>
      <c r="N916" s="222"/>
      <c r="O916" s="222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  <c r="Z916" s="222"/>
    </row>
    <row r="917" ht="12.75" customHeight="1">
      <c r="A917" s="222"/>
      <c r="B917" s="222"/>
      <c r="C917" s="222"/>
      <c r="D917" s="222"/>
      <c r="E917" s="222"/>
      <c r="F917" s="222"/>
      <c r="G917" s="222"/>
      <c r="H917" s="222"/>
      <c r="I917" s="222"/>
      <c r="J917" s="222"/>
      <c r="K917" s="222"/>
      <c r="L917" s="222"/>
      <c r="M917" s="222"/>
      <c r="N917" s="222"/>
      <c r="O917" s="222"/>
      <c r="P917" s="222"/>
      <c r="Q917" s="222"/>
      <c r="R917" s="222"/>
      <c r="S917" s="222"/>
      <c r="T917" s="222"/>
      <c r="U917" s="222"/>
      <c r="V917" s="222"/>
      <c r="W917" s="222"/>
      <c r="X917" s="222"/>
      <c r="Y917" s="222"/>
      <c r="Z917" s="222"/>
    </row>
    <row r="918" ht="12.75" customHeight="1">
      <c r="A918" s="222"/>
      <c r="B918" s="222"/>
      <c r="C918" s="222"/>
      <c r="D918" s="222"/>
      <c r="E918" s="222"/>
      <c r="F918" s="222"/>
      <c r="G918" s="222"/>
      <c r="H918" s="222"/>
      <c r="I918" s="222"/>
      <c r="J918" s="222"/>
      <c r="K918" s="222"/>
      <c r="L918" s="222"/>
      <c r="M918" s="222"/>
      <c r="N918" s="222"/>
      <c r="O918" s="222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  <c r="Z918" s="222"/>
    </row>
    <row r="919" ht="12.75" customHeight="1">
      <c r="A919" s="222"/>
      <c r="B919" s="222"/>
      <c r="C919" s="222"/>
      <c r="D919" s="222"/>
      <c r="E919" s="222"/>
      <c r="F919" s="222"/>
      <c r="G919" s="222"/>
      <c r="H919" s="222"/>
      <c r="I919" s="222"/>
      <c r="J919" s="222"/>
      <c r="K919" s="222"/>
      <c r="L919" s="222"/>
      <c r="M919" s="222"/>
      <c r="N919" s="222"/>
      <c r="O919" s="222"/>
      <c r="P919" s="222"/>
      <c r="Q919" s="222"/>
      <c r="R919" s="222"/>
      <c r="S919" s="222"/>
      <c r="T919" s="222"/>
      <c r="U919" s="222"/>
      <c r="V919" s="222"/>
      <c r="W919" s="222"/>
      <c r="X919" s="222"/>
      <c r="Y919" s="222"/>
      <c r="Z919" s="222"/>
    </row>
    <row r="920" ht="12.75" customHeight="1">
      <c r="A920" s="222"/>
      <c r="B920" s="222"/>
      <c r="C920" s="222"/>
      <c r="D920" s="222"/>
      <c r="E920" s="222"/>
      <c r="F920" s="222"/>
      <c r="G920" s="222"/>
      <c r="H920" s="222"/>
      <c r="I920" s="222"/>
      <c r="J920" s="222"/>
      <c r="K920" s="222"/>
      <c r="L920" s="222"/>
      <c r="M920" s="222"/>
      <c r="N920" s="222"/>
      <c r="O920" s="222"/>
      <c r="P920" s="222"/>
      <c r="Q920" s="222"/>
      <c r="R920" s="222"/>
      <c r="S920" s="222"/>
      <c r="T920" s="222"/>
      <c r="U920" s="222"/>
      <c r="V920" s="222"/>
      <c r="W920" s="222"/>
      <c r="X920" s="222"/>
      <c r="Y920" s="222"/>
      <c r="Z920" s="222"/>
    </row>
    <row r="921" ht="12.75" customHeight="1">
      <c r="A921" s="222"/>
      <c r="B921" s="222"/>
      <c r="C921" s="222"/>
      <c r="D921" s="222"/>
      <c r="E921" s="222"/>
      <c r="F921" s="222"/>
      <c r="G921" s="222"/>
      <c r="H921" s="222"/>
      <c r="I921" s="222"/>
      <c r="J921" s="222"/>
      <c r="K921" s="222"/>
      <c r="L921" s="222"/>
      <c r="M921" s="222"/>
      <c r="N921" s="222"/>
      <c r="O921" s="222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  <c r="Z921" s="222"/>
    </row>
    <row r="922" ht="12.75" customHeight="1">
      <c r="A922" s="222"/>
      <c r="B922" s="222"/>
      <c r="C922" s="222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22"/>
      <c r="O922" s="222"/>
      <c r="P922" s="222"/>
      <c r="Q922" s="222"/>
      <c r="R922" s="222"/>
      <c r="S922" s="222"/>
      <c r="T922" s="222"/>
      <c r="U922" s="222"/>
      <c r="V922" s="222"/>
      <c r="W922" s="222"/>
      <c r="X922" s="222"/>
      <c r="Y922" s="222"/>
      <c r="Z922" s="222"/>
    </row>
    <row r="923" ht="12.75" customHeight="1">
      <c r="A923" s="222"/>
      <c r="B923" s="222"/>
      <c r="C923" s="222"/>
      <c r="D923" s="222"/>
      <c r="E923" s="222"/>
      <c r="F923" s="222"/>
      <c r="G923" s="222"/>
      <c r="H923" s="222"/>
      <c r="I923" s="222"/>
      <c r="J923" s="222"/>
      <c r="K923" s="222"/>
      <c r="L923" s="222"/>
      <c r="M923" s="222"/>
      <c r="N923" s="222"/>
      <c r="O923" s="222"/>
      <c r="P923" s="222"/>
      <c r="Q923" s="222"/>
      <c r="R923" s="222"/>
      <c r="S923" s="222"/>
      <c r="T923" s="222"/>
      <c r="U923" s="222"/>
      <c r="V923" s="222"/>
      <c r="W923" s="222"/>
      <c r="X923" s="222"/>
      <c r="Y923" s="222"/>
      <c r="Z923" s="222"/>
    </row>
    <row r="924" ht="12.75" customHeight="1">
      <c r="A924" s="222"/>
      <c r="B924" s="222"/>
      <c r="C924" s="222"/>
      <c r="D924" s="222"/>
      <c r="E924" s="222"/>
      <c r="F924" s="222"/>
      <c r="G924" s="222"/>
      <c r="H924" s="222"/>
      <c r="I924" s="222"/>
      <c r="J924" s="222"/>
      <c r="K924" s="222"/>
      <c r="L924" s="222"/>
      <c r="M924" s="222"/>
      <c r="N924" s="222"/>
      <c r="O924" s="222"/>
      <c r="P924" s="222"/>
      <c r="Q924" s="222"/>
      <c r="R924" s="222"/>
      <c r="S924" s="222"/>
      <c r="T924" s="222"/>
      <c r="U924" s="222"/>
      <c r="V924" s="222"/>
      <c r="W924" s="222"/>
      <c r="X924" s="222"/>
      <c r="Y924" s="222"/>
      <c r="Z924" s="222"/>
    </row>
    <row r="925" ht="12.75" customHeight="1">
      <c r="A925" s="222"/>
      <c r="B925" s="222"/>
      <c r="C925" s="222"/>
      <c r="D925" s="222"/>
      <c r="E925" s="222"/>
      <c r="F925" s="222"/>
      <c r="G925" s="222"/>
      <c r="H925" s="222"/>
      <c r="I925" s="222"/>
      <c r="J925" s="222"/>
      <c r="K925" s="222"/>
      <c r="L925" s="222"/>
      <c r="M925" s="222"/>
      <c r="N925" s="222"/>
      <c r="O925" s="222"/>
      <c r="P925" s="222"/>
      <c r="Q925" s="222"/>
      <c r="R925" s="222"/>
      <c r="S925" s="222"/>
      <c r="T925" s="222"/>
      <c r="U925" s="222"/>
      <c r="V925" s="222"/>
      <c r="W925" s="222"/>
      <c r="X925" s="222"/>
      <c r="Y925" s="222"/>
      <c r="Z925" s="222"/>
    </row>
    <row r="926" ht="12.75" customHeight="1">
      <c r="A926" s="222"/>
      <c r="B926" s="222"/>
      <c r="C926" s="222"/>
      <c r="D926" s="222"/>
      <c r="E926" s="222"/>
      <c r="F926" s="222"/>
      <c r="G926" s="222"/>
      <c r="H926" s="222"/>
      <c r="I926" s="222"/>
      <c r="J926" s="222"/>
      <c r="K926" s="222"/>
      <c r="L926" s="222"/>
      <c r="M926" s="222"/>
      <c r="N926" s="222"/>
      <c r="O926" s="222"/>
      <c r="P926" s="222"/>
      <c r="Q926" s="222"/>
      <c r="R926" s="222"/>
      <c r="S926" s="222"/>
      <c r="T926" s="222"/>
      <c r="U926" s="222"/>
      <c r="V926" s="222"/>
      <c r="W926" s="222"/>
      <c r="X926" s="222"/>
      <c r="Y926" s="222"/>
      <c r="Z926" s="222"/>
    </row>
    <row r="927" ht="12.75" customHeight="1">
      <c r="A927" s="222"/>
      <c r="B927" s="222"/>
      <c r="C927" s="222"/>
      <c r="D927" s="222"/>
      <c r="E927" s="222"/>
      <c r="F927" s="222"/>
      <c r="G927" s="222"/>
      <c r="H927" s="222"/>
      <c r="I927" s="222"/>
      <c r="J927" s="222"/>
      <c r="K927" s="222"/>
      <c r="L927" s="222"/>
      <c r="M927" s="222"/>
      <c r="N927" s="222"/>
      <c r="O927" s="222"/>
      <c r="P927" s="222"/>
      <c r="Q927" s="222"/>
      <c r="R927" s="222"/>
      <c r="S927" s="222"/>
      <c r="T927" s="222"/>
      <c r="U927" s="222"/>
      <c r="V927" s="222"/>
      <c r="W927" s="222"/>
      <c r="X927" s="222"/>
      <c r="Y927" s="222"/>
      <c r="Z927" s="222"/>
    </row>
    <row r="928" ht="12.75" customHeight="1">
      <c r="A928" s="222"/>
      <c r="B928" s="222"/>
      <c r="C928" s="222"/>
      <c r="D928" s="222"/>
      <c r="E928" s="222"/>
      <c r="F928" s="222"/>
      <c r="G928" s="222"/>
      <c r="H928" s="222"/>
      <c r="I928" s="222"/>
      <c r="J928" s="222"/>
      <c r="K928" s="222"/>
      <c r="L928" s="222"/>
      <c r="M928" s="222"/>
      <c r="N928" s="222"/>
      <c r="O928" s="222"/>
      <c r="P928" s="222"/>
      <c r="Q928" s="222"/>
      <c r="R928" s="222"/>
      <c r="S928" s="222"/>
      <c r="T928" s="222"/>
      <c r="U928" s="222"/>
      <c r="V928" s="222"/>
      <c r="W928" s="222"/>
      <c r="X928" s="222"/>
      <c r="Y928" s="222"/>
      <c r="Z928" s="222"/>
    </row>
    <row r="929" ht="12.75" customHeight="1">
      <c r="A929" s="222"/>
      <c r="B929" s="222"/>
      <c r="C929" s="222"/>
      <c r="D929" s="222"/>
      <c r="E929" s="222"/>
      <c r="F929" s="222"/>
      <c r="G929" s="222"/>
      <c r="H929" s="222"/>
      <c r="I929" s="222"/>
      <c r="J929" s="222"/>
      <c r="K929" s="222"/>
      <c r="L929" s="222"/>
      <c r="M929" s="222"/>
      <c r="N929" s="222"/>
      <c r="O929" s="222"/>
      <c r="P929" s="222"/>
      <c r="Q929" s="222"/>
      <c r="R929" s="222"/>
      <c r="S929" s="222"/>
      <c r="T929" s="222"/>
      <c r="U929" s="222"/>
      <c r="V929" s="222"/>
      <c r="W929" s="222"/>
      <c r="X929" s="222"/>
      <c r="Y929" s="222"/>
      <c r="Z929" s="222"/>
    </row>
    <row r="930" ht="12.75" customHeight="1">
      <c r="A930" s="222"/>
      <c r="B930" s="222"/>
      <c r="C930" s="222"/>
      <c r="D930" s="222"/>
      <c r="E930" s="222"/>
      <c r="F930" s="222"/>
      <c r="G930" s="222"/>
      <c r="H930" s="222"/>
      <c r="I930" s="222"/>
      <c r="J930" s="222"/>
      <c r="K930" s="222"/>
      <c r="L930" s="222"/>
      <c r="M930" s="222"/>
      <c r="N930" s="222"/>
      <c r="O930" s="222"/>
      <c r="P930" s="222"/>
      <c r="Q930" s="222"/>
      <c r="R930" s="222"/>
      <c r="S930" s="222"/>
      <c r="T930" s="222"/>
      <c r="U930" s="222"/>
      <c r="V930" s="222"/>
      <c r="W930" s="222"/>
      <c r="X930" s="222"/>
      <c r="Y930" s="222"/>
      <c r="Z930" s="222"/>
    </row>
    <row r="931" ht="12.75" customHeight="1">
      <c r="A931" s="222"/>
      <c r="B931" s="222"/>
      <c r="C931" s="222"/>
      <c r="D931" s="222"/>
      <c r="E931" s="222"/>
      <c r="F931" s="222"/>
      <c r="G931" s="222"/>
      <c r="H931" s="222"/>
      <c r="I931" s="222"/>
      <c r="J931" s="222"/>
      <c r="K931" s="222"/>
      <c r="L931" s="222"/>
      <c r="M931" s="222"/>
      <c r="N931" s="222"/>
      <c r="O931" s="222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  <c r="Z931" s="222"/>
    </row>
    <row r="932" ht="12.75" customHeight="1">
      <c r="A932" s="222"/>
      <c r="B932" s="222"/>
      <c r="C932" s="222"/>
      <c r="D932" s="222"/>
      <c r="E932" s="222"/>
      <c r="F932" s="222"/>
      <c r="G932" s="222"/>
      <c r="H932" s="222"/>
      <c r="I932" s="222"/>
      <c r="J932" s="222"/>
      <c r="K932" s="222"/>
      <c r="L932" s="222"/>
      <c r="M932" s="222"/>
      <c r="N932" s="222"/>
      <c r="O932" s="222"/>
      <c r="P932" s="222"/>
      <c r="Q932" s="222"/>
      <c r="R932" s="222"/>
      <c r="S932" s="222"/>
      <c r="T932" s="222"/>
      <c r="U932" s="222"/>
      <c r="V932" s="222"/>
      <c r="W932" s="222"/>
      <c r="X932" s="222"/>
      <c r="Y932" s="222"/>
      <c r="Z932" s="222"/>
    </row>
    <row r="933" ht="12.75" customHeight="1">
      <c r="A933" s="222"/>
      <c r="B933" s="222"/>
      <c r="C933" s="222"/>
      <c r="D933" s="222"/>
      <c r="E933" s="222"/>
      <c r="F933" s="222"/>
      <c r="G933" s="222"/>
      <c r="H933" s="222"/>
      <c r="I933" s="222"/>
      <c r="J933" s="222"/>
      <c r="K933" s="222"/>
      <c r="L933" s="222"/>
      <c r="M933" s="222"/>
      <c r="N933" s="222"/>
      <c r="O933" s="222"/>
      <c r="P933" s="222"/>
      <c r="Q933" s="222"/>
      <c r="R933" s="222"/>
      <c r="S933" s="222"/>
      <c r="T933" s="222"/>
      <c r="U933" s="222"/>
      <c r="V933" s="222"/>
      <c r="W933" s="222"/>
      <c r="X933" s="222"/>
      <c r="Y933" s="222"/>
      <c r="Z933" s="222"/>
    </row>
    <row r="934" ht="12.75" customHeight="1">
      <c r="A934" s="222"/>
      <c r="B934" s="222"/>
      <c r="C934" s="222"/>
      <c r="D934" s="222"/>
      <c r="E934" s="222"/>
      <c r="F934" s="222"/>
      <c r="G934" s="222"/>
      <c r="H934" s="222"/>
      <c r="I934" s="222"/>
      <c r="J934" s="222"/>
      <c r="K934" s="222"/>
      <c r="L934" s="222"/>
      <c r="M934" s="222"/>
      <c r="N934" s="222"/>
      <c r="O934" s="222"/>
      <c r="P934" s="222"/>
      <c r="Q934" s="222"/>
      <c r="R934" s="222"/>
      <c r="S934" s="222"/>
      <c r="T934" s="222"/>
      <c r="U934" s="222"/>
      <c r="V934" s="222"/>
      <c r="W934" s="222"/>
      <c r="X934" s="222"/>
      <c r="Y934" s="222"/>
      <c r="Z934" s="222"/>
    </row>
    <row r="935" ht="12.75" customHeight="1">
      <c r="A935" s="222"/>
      <c r="B935" s="222"/>
      <c r="C935" s="222"/>
      <c r="D935" s="222"/>
      <c r="E935" s="222"/>
      <c r="F935" s="222"/>
      <c r="G935" s="222"/>
      <c r="H935" s="222"/>
      <c r="I935" s="222"/>
      <c r="J935" s="222"/>
      <c r="K935" s="222"/>
      <c r="L935" s="222"/>
      <c r="M935" s="222"/>
      <c r="N935" s="222"/>
      <c r="O935" s="222"/>
      <c r="P935" s="222"/>
      <c r="Q935" s="222"/>
      <c r="R935" s="222"/>
      <c r="S935" s="222"/>
      <c r="T935" s="222"/>
      <c r="U935" s="222"/>
      <c r="V935" s="222"/>
      <c r="W935" s="222"/>
      <c r="X935" s="222"/>
      <c r="Y935" s="222"/>
      <c r="Z935" s="222"/>
    </row>
    <row r="936" ht="12.75" customHeight="1">
      <c r="A936" s="222"/>
      <c r="B936" s="222"/>
      <c r="C936" s="222"/>
      <c r="D936" s="222"/>
      <c r="E936" s="222"/>
      <c r="F936" s="222"/>
      <c r="G936" s="222"/>
      <c r="H936" s="222"/>
      <c r="I936" s="222"/>
      <c r="J936" s="222"/>
      <c r="K936" s="222"/>
      <c r="L936" s="222"/>
      <c r="M936" s="222"/>
      <c r="N936" s="222"/>
      <c r="O936" s="222"/>
      <c r="P936" s="222"/>
      <c r="Q936" s="222"/>
      <c r="R936" s="222"/>
      <c r="S936" s="222"/>
      <c r="T936" s="222"/>
      <c r="U936" s="222"/>
      <c r="V936" s="222"/>
      <c r="W936" s="222"/>
      <c r="X936" s="222"/>
      <c r="Y936" s="222"/>
      <c r="Z936" s="222"/>
    </row>
    <row r="937" ht="12.75" customHeight="1">
      <c r="A937" s="222"/>
      <c r="B937" s="222"/>
      <c r="C937" s="222"/>
      <c r="D937" s="222"/>
      <c r="E937" s="222"/>
      <c r="F937" s="222"/>
      <c r="G937" s="222"/>
      <c r="H937" s="222"/>
      <c r="I937" s="222"/>
      <c r="J937" s="222"/>
      <c r="K937" s="222"/>
      <c r="L937" s="222"/>
      <c r="M937" s="222"/>
      <c r="N937" s="222"/>
      <c r="O937" s="222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  <c r="Z937" s="222"/>
    </row>
    <row r="938" ht="12.75" customHeight="1">
      <c r="A938" s="222"/>
      <c r="B938" s="222"/>
      <c r="C938" s="222"/>
      <c r="D938" s="222"/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O938" s="222"/>
      <c r="P938" s="222"/>
      <c r="Q938" s="222"/>
      <c r="R938" s="222"/>
      <c r="S938" s="222"/>
      <c r="T938" s="222"/>
      <c r="U938" s="222"/>
      <c r="V938" s="222"/>
      <c r="W938" s="222"/>
      <c r="X938" s="222"/>
      <c r="Y938" s="222"/>
      <c r="Z938" s="222"/>
    </row>
    <row r="939" ht="12.75" customHeight="1">
      <c r="A939" s="222"/>
      <c r="B939" s="222"/>
      <c r="C939" s="222"/>
      <c r="D939" s="222"/>
      <c r="E939" s="222"/>
      <c r="F939" s="222"/>
      <c r="G939" s="222"/>
      <c r="H939" s="222"/>
      <c r="I939" s="222"/>
      <c r="J939" s="222"/>
      <c r="K939" s="222"/>
      <c r="L939" s="222"/>
      <c r="M939" s="222"/>
      <c r="N939" s="222"/>
      <c r="O939" s="222"/>
      <c r="P939" s="222"/>
      <c r="Q939" s="222"/>
      <c r="R939" s="222"/>
      <c r="S939" s="222"/>
      <c r="T939" s="222"/>
      <c r="U939" s="222"/>
      <c r="V939" s="222"/>
      <c r="W939" s="222"/>
      <c r="X939" s="222"/>
      <c r="Y939" s="222"/>
      <c r="Z939" s="222"/>
    </row>
    <row r="940" ht="12.75" customHeight="1">
      <c r="A940" s="222"/>
      <c r="B940" s="222"/>
      <c r="C940" s="222"/>
      <c r="D940" s="222"/>
      <c r="E940" s="222"/>
      <c r="F940" s="222"/>
      <c r="G940" s="222"/>
      <c r="H940" s="222"/>
      <c r="I940" s="222"/>
      <c r="J940" s="222"/>
      <c r="K940" s="222"/>
      <c r="L940" s="222"/>
      <c r="M940" s="222"/>
      <c r="N940" s="222"/>
      <c r="O940" s="222"/>
      <c r="P940" s="222"/>
      <c r="Q940" s="222"/>
      <c r="R940" s="222"/>
      <c r="S940" s="222"/>
      <c r="T940" s="222"/>
      <c r="U940" s="222"/>
      <c r="V940" s="222"/>
      <c r="W940" s="222"/>
      <c r="X940" s="222"/>
      <c r="Y940" s="222"/>
      <c r="Z940" s="222"/>
    </row>
    <row r="941" ht="12.75" customHeight="1">
      <c r="A941" s="222"/>
      <c r="B941" s="222"/>
      <c r="C941" s="222"/>
      <c r="D941" s="222"/>
      <c r="E941" s="222"/>
      <c r="F941" s="222"/>
      <c r="G941" s="222"/>
      <c r="H941" s="222"/>
      <c r="I941" s="222"/>
      <c r="J941" s="222"/>
      <c r="K941" s="222"/>
      <c r="L941" s="222"/>
      <c r="M941" s="222"/>
      <c r="N941" s="222"/>
      <c r="O941" s="222"/>
      <c r="P941" s="222"/>
      <c r="Q941" s="222"/>
      <c r="R941" s="222"/>
      <c r="S941" s="222"/>
      <c r="T941" s="222"/>
      <c r="U941" s="222"/>
      <c r="V941" s="222"/>
      <c r="W941" s="222"/>
      <c r="X941" s="222"/>
      <c r="Y941" s="222"/>
      <c r="Z941" s="222"/>
    </row>
    <row r="942" ht="12.75" customHeight="1">
      <c r="A942" s="222"/>
      <c r="B942" s="222"/>
      <c r="C942" s="222"/>
      <c r="D942" s="222"/>
      <c r="E942" s="222"/>
      <c r="F942" s="222"/>
      <c r="G942" s="222"/>
      <c r="H942" s="222"/>
      <c r="I942" s="222"/>
      <c r="J942" s="222"/>
      <c r="K942" s="222"/>
      <c r="L942" s="222"/>
      <c r="M942" s="222"/>
      <c r="N942" s="222"/>
      <c r="O942" s="222"/>
      <c r="P942" s="222"/>
      <c r="Q942" s="222"/>
      <c r="R942" s="222"/>
      <c r="S942" s="222"/>
      <c r="T942" s="222"/>
      <c r="U942" s="222"/>
      <c r="V942" s="222"/>
      <c r="W942" s="222"/>
      <c r="X942" s="222"/>
      <c r="Y942" s="222"/>
      <c r="Z942" s="222"/>
    </row>
    <row r="943" ht="12.75" customHeight="1">
      <c r="A943" s="222"/>
      <c r="B943" s="222"/>
      <c r="C943" s="222"/>
      <c r="D943" s="222"/>
      <c r="E943" s="222"/>
      <c r="F943" s="222"/>
      <c r="G943" s="222"/>
      <c r="H943" s="222"/>
      <c r="I943" s="222"/>
      <c r="J943" s="222"/>
      <c r="K943" s="222"/>
      <c r="L943" s="222"/>
      <c r="M943" s="222"/>
      <c r="N943" s="222"/>
      <c r="O943" s="222"/>
      <c r="P943" s="222"/>
      <c r="Q943" s="222"/>
      <c r="R943" s="222"/>
      <c r="S943" s="222"/>
      <c r="T943" s="222"/>
      <c r="U943" s="222"/>
      <c r="V943" s="222"/>
      <c r="W943" s="222"/>
      <c r="X943" s="222"/>
      <c r="Y943" s="222"/>
      <c r="Z943" s="222"/>
    </row>
    <row r="944" ht="12.75" customHeight="1">
      <c r="A944" s="222"/>
      <c r="B944" s="222"/>
      <c r="C944" s="222"/>
      <c r="D944" s="222"/>
      <c r="E944" s="222"/>
      <c r="F944" s="222"/>
      <c r="G944" s="222"/>
      <c r="H944" s="222"/>
      <c r="I944" s="222"/>
      <c r="J944" s="222"/>
      <c r="K944" s="222"/>
      <c r="L944" s="222"/>
      <c r="M944" s="222"/>
      <c r="N944" s="222"/>
      <c r="O944" s="222"/>
      <c r="P944" s="222"/>
      <c r="Q944" s="222"/>
      <c r="R944" s="222"/>
      <c r="S944" s="222"/>
      <c r="T944" s="222"/>
      <c r="U944" s="222"/>
      <c r="V944" s="222"/>
      <c r="W944" s="222"/>
      <c r="X944" s="222"/>
      <c r="Y944" s="222"/>
      <c r="Z944" s="222"/>
    </row>
    <row r="945" ht="12.75" customHeight="1">
      <c r="A945" s="222"/>
      <c r="B945" s="222"/>
      <c r="C945" s="222"/>
      <c r="D945" s="222"/>
      <c r="E945" s="222"/>
      <c r="F945" s="222"/>
      <c r="G945" s="222"/>
      <c r="H945" s="222"/>
      <c r="I945" s="222"/>
      <c r="J945" s="222"/>
      <c r="K945" s="222"/>
      <c r="L945" s="222"/>
      <c r="M945" s="222"/>
      <c r="N945" s="222"/>
      <c r="O945" s="222"/>
      <c r="P945" s="222"/>
      <c r="Q945" s="222"/>
      <c r="R945" s="222"/>
      <c r="S945" s="222"/>
      <c r="T945" s="222"/>
      <c r="U945" s="222"/>
      <c r="V945" s="222"/>
      <c r="W945" s="222"/>
      <c r="X945" s="222"/>
      <c r="Y945" s="222"/>
      <c r="Z945" s="222"/>
    </row>
    <row r="946" ht="12.75" customHeight="1">
      <c r="A946" s="222"/>
      <c r="B946" s="222"/>
      <c r="C946" s="222"/>
      <c r="D946" s="222"/>
      <c r="E946" s="222"/>
      <c r="F946" s="222"/>
      <c r="G946" s="222"/>
      <c r="H946" s="222"/>
      <c r="I946" s="222"/>
      <c r="J946" s="222"/>
      <c r="K946" s="222"/>
      <c r="L946" s="222"/>
      <c r="M946" s="222"/>
      <c r="N946" s="222"/>
      <c r="O946" s="222"/>
      <c r="P946" s="222"/>
      <c r="Q946" s="222"/>
      <c r="R946" s="222"/>
      <c r="S946" s="222"/>
      <c r="T946" s="222"/>
      <c r="U946" s="222"/>
      <c r="V946" s="222"/>
      <c r="W946" s="222"/>
      <c r="X946" s="222"/>
      <c r="Y946" s="222"/>
      <c r="Z946" s="222"/>
    </row>
    <row r="947" ht="12.75" customHeight="1">
      <c r="A947" s="222"/>
      <c r="B947" s="222"/>
      <c r="C947" s="222"/>
      <c r="D947" s="222"/>
      <c r="E947" s="222"/>
      <c r="F947" s="222"/>
      <c r="G947" s="222"/>
      <c r="H947" s="222"/>
      <c r="I947" s="222"/>
      <c r="J947" s="222"/>
      <c r="K947" s="222"/>
      <c r="L947" s="222"/>
      <c r="M947" s="222"/>
      <c r="N947" s="222"/>
      <c r="O947" s="222"/>
      <c r="P947" s="222"/>
      <c r="Q947" s="222"/>
      <c r="R947" s="222"/>
      <c r="S947" s="222"/>
      <c r="T947" s="222"/>
      <c r="U947" s="222"/>
      <c r="V947" s="222"/>
      <c r="W947" s="222"/>
      <c r="X947" s="222"/>
      <c r="Y947" s="222"/>
      <c r="Z947" s="222"/>
    </row>
    <row r="948" ht="12.75" customHeight="1">
      <c r="A948" s="222"/>
      <c r="B948" s="222"/>
      <c r="C948" s="222"/>
      <c r="D948" s="222"/>
      <c r="E948" s="222"/>
      <c r="F948" s="222"/>
      <c r="G948" s="222"/>
      <c r="H948" s="222"/>
      <c r="I948" s="222"/>
      <c r="J948" s="222"/>
      <c r="K948" s="222"/>
      <c r="L948" s="222"/>
      <c r="M948" s="222"/>
      <c r="N948" s="222"/>
      <c r="O948" s="222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  <c r="Z948" s="222"/>
    </row>
    <row r="949" ht="12.75" customHeight="1">
      <c r="A949" s="222"/>
      <c r="B949" s="222"/>
      <c r="C949" s="222"/>
      <c r="D949" s="222"/>
      <c r="E949" s="222"/>
      <c r="F949" s="222"/>
      <c r="G949" s="222"/>
      <c r="H949" s="222"/>
      <c r="I949" s="222"/>
      <c r="J949" s="222"/>
      <c r="K949" s="222"/>
      <c r="L949" s="222"/>
      <c r="M949" s="222"/>
      <c r="N949" s="222"/>
      <c r="O949" s="222"/>
      <c r="P949" s="222"/>
      <c r="Q949" s="222"/>
      <c r="R949" s="222"/>
      <c r="S949" s="222"/>
      <c r="T949" s="222"/>
      <c r="U949" s="222"/>
      <c r="V949" s="222"/>
      <c r="W949" s="222"/>
      <c r="X949" s="222"/>
      <c r="Y949" s="222"/>
      <c r="Z949" s="222"/>
    </row>
    <row r="950" ht="12.75" customHeight="1">
      <c r="A950" s="222"/>
      <c r="B950" s="222"/>
      <c r="C950" s="222"/>
      <c r="D950" s="222"/>
      <c r="E950" s="222"/>
      <c r="F950" s="222"/>
      <c r="G950" s="222"/>
      <c r="H950" s="222"/>
      <c r="I950" s="222"/>
      <c r="J950" s="222"/>
      <c r="K950" s="222"/>
      <c r="L950" s="222"/>
      <c r="M950" s="222"/>
      <c r="N950" s="222"/>
      <c r="O950" s="222"/>
      <c r="P950" s="222"/>
      <c r="Q950" s="222"/>
      <c r="R950" s="222"/>
      <c r="S950" s="222"/>
      <c r="T950" s="222"/>
      <c r="U950" s="222"/>
      <c r="V950" s="222"/>
      <c r="W950" s="222"/>
      <c r="X950" s="222"/>
      <c r="Y950" s="222"/>
      <c r="Z950" s="222"/>
    </row>
    <row r="951" ht="12.75" customHeight="1">
      <c r="A951" s="222"/>
      <c r="B951" s="222"/>
      <c r="C951" s="222"/>
      <c r="D951" s="222"/>
      <c r="E951" s="222"/>
      <c r="F951" s="222"/>
      <c r="G951" s="222"/>
      <c r="H951" s="222"/>
      <c r="I951" s="222"/>
      <c r="J951" s="222"/>
      <c r="K951" s="222"/>
      <c r="L951" s="222"/>
      <c r="M951" s="222"/>
      <c r="N951" s="222"/>
      <c r="O951" s="222"/>
      <c r="P951" s="222"/>
      <c r="Q951" s="222"/>
      <c r="R951" s="222"/>
      <c r="S951" s="222"/>
      <c r="T951" s="222"/>
      <c r="U951" s="222"/>
      <c r="V951" s="222"/>
      <c r="W951" s="222"/>
      <c r="X951" s="222"/>
      <c r="Y951" s="222"/>
      <c r="Z951" s="222"/>
    </row>
    <row r="952" ht="12.75" customHeight="1">
      <c r="A952" s="222"/>
      <c r="B952" s="222"/>
      <c r="C952" s="222"/>
      <c r="D952" s="222"/>
      <c r="E952" s="222"/>
      <c r="F952" s="222"/>
      <c r="G952" s="222"/>
      <c r="H952" s="222"/>
      <c r="I952" s="222"/>
      <c r="J952" s="222"/>
      <c r="K952" s="222"/>
      <c r="L952" s="222"/>
      <c r="M952" s="222"/>
      <c r="N952" s="222"/>
      <c r="O952" s="222"/>
      <c r="P952" s="222"/>
      <c r="Q952" s="222"/>
      <c r="R952" s="222"/>
      <c r="S952" s="222"/>
      <c r="T952" s="222"/>
      <c r="U952" s="222"/>
      <c r="V952" s="222"/>
      <c r="W952" s="222"/>
      <c r="X952" s="222"/>
      <c r="Y952" s="222"/>
      <c r="Z952" s="222"/>
    </row>
    <row r="953" ht="12.75" customHeight="1">
      <c r="A953" s="222"/>
      <c r="B953" s="222"/>
      <c r="C953" s="222"/>
      <c r="D953" s="222"/>
      <c r="E953" s="222"/>
      <c r="F953" s="222"/>
      <c r="G953" s="222"/>
      <c r="H953" s="222"/>
      <c r="I953" s="222"/>
      <c r="J953" s="222"/>
      <c r="K953" s="222"/>
      <c r="L953" s="222"/>
      <c r="M953" s="222"/>
      <c r="N953" s="222"/>
      <c r="O953" s="222"/>
      <c r="P953" s="222"/>
      <c r="Q953" s="222"/>
      <c r="R953" s="222"/>
      <c r="S953" s="222"/>
      <c r="T953" s="222"/>
      <c r="U953" s="222"/>
      <c r="V953" s="222"/>
      <c r="W953" s="222"/>
      <c r="X953" s="222"/>
      <c r="Y953" s="222"/>
      <c r="Z953" s="222"/>
    </row>
    <row r="954" ht="12.75" customHeight="1">
      <c r="A954" s="222"/>
      <c r="B954" s="222"/>
      <c r="C954" s="222"/>
      <c r="D954" s="222"/>
      <c r="E954" s="222"/>
      <c r="F954" s="222"/>
      <c r="G954" s="222"/>
      <c r="H954" s="222"/>
      <c r="I954" s="222"/>
      <c r="J954" s="222"/>
      <c r="K954" s="222"/>
      <c r="L954" s="222"/>
      <c r="M954" s="222"/>
      <c r="N954" s="222"/>
      <c r="O954" s="222"/>
      <c r="P954" s="222"/>
      <c r="Q954" s="222"/>
      <c r="R954" s="222"/>
      <c r="S954" s="222"/>
      <c r="T954" s="222"/>
      <c r="U954" s="222"/>
      <c r="V954" s="222"/>
      <c r="W954" s="222"/>
      <c r="X954" s="222"/>
      <c r="Y954" s="222"/>
      <c r="Z954" s="222"/>
    </row>
    <row r="955" ht="12.75" customHeight="1">
      <c r="A955" s="222"/>
      <c r="B955" s="222"/>
      <c r="C955" s="222"/>
      <c r="D955" s="222"/>
      <c r="E955" s="222"/>
      <c r="F955" s="222"/>
      <c r="G955" s="222"/>
      <c r="H955" s="222"/>
      <c r="I955" s="222"/>
      <c r="J955" s="222"/>
      <c r="K955" s="222"/>
      <c r="L955" s="222"/>
      <c r="M955" s="222"/>
      <c r="N955" s="222"/>
      <c r="O955" s="222"/>
      <c r="P955" s="222"/>
      <c r="Q955" s="222"/>
      <c r="R955" s="222"/>
      <c r="S955" s="222"/>
      <c r="T955" s="222"/>
      <c r="U955" s="222"/>
      <c r="V955" s="222"/>
      <c r="W955" s="222"/>
      <c r="X955" s="222"/>
      <c r="Y955" s="222"/>
      <c r="Z955" s="222"/>
    </row>
    <row r="956" ht="12.75" customHeight="1">
      <c r="A956" s="222"/>
      <c r="B956" s="222"/>
      <c r="C956" s="222"/>
      <c r="D956" s="222"/>
      <c r="E956" s="222"/>
      <c r="F956" s="222"/>
      <c r="G956" s="222"/>
      <c r="H956" s="222"/>
      <c r="I956" s="222"/>
      <c r="J956" s="222"/>
      <c r="K956" s="222"/>
      <c r="L956" s="222"/>
      <c r="M956" s="222"/>
      <c r="N956" s="222"/>
      <c r="O956" s="222"/>
      <c r="P956" s="222"/>
      <c r="Q956" s="222"/>
      <c r="R956" s="222"/>
      <c r="S956" s="222"/>
      <c r="T956" s="222"/>
      <c r="U956" s="222"/>
      <c r="V956" s="222"/>
      <c r="W956" s="222"/>
      <c r="X956" s="222"/>
      <c r="Y956" s="222"/>
      <c r="Z956" s="222"/>
    </row>
    <row r="957" ht="12.75" customHeight="1">
      <c r="A957" s="222"/>
      <c r="B957" s="222"/>
      <c r="C957" s="222"/>
      <c r="D957" s="222"/>
      <c r="E957" s="222"/>
      <c r="F957" s="222"/>
      <c r="G957" s="222"/>
      <c r="H957" s="222"/>
      <c r="I957" s="222"/>
      <c r="J957" s="222"/>
      <c r="K957" s="222"/>
      <c r="L957" s="222"/>
      <c r="M957" s="222"/>
      <c r="N957" s="222"/>
      <c r="O957" s="222"/>
      <c r="P957" s="222"/>
      <c r="Q957" s="222"/>
      <c r="R957" s="222"/>
      <c r="S957" s="222"/>
      <c r="T957" s="222"/>
      <c r="U957" s="222"/>
      <c r="V957" s="222"/>
      <c r="W957" s="222"/>
      <c r="X957" s="222"/>
      <c r="Y957" s="222"/>
      <c r="Z957" s="222"/>
    </row>
    <row r="958" ht="12.75" customHeight="1">
      <c r="A958" s="222"/>
      <c r="B958" s="222"/>
      <c r="C958" s="222"/>
      <c r="D958" s="222"/>
      <c r="E958" s="222"/>
      <c r="F958" s="222"/>
      <c r="G958" s="222"/>
      <c r="H958" s="222"/>
      <c r="I958" s="222"/>
      <c r="J958" s="222"/>
      <c r="K958" s="222"/>
      <c r="L958" s="222"/>
      <c r="M958" s="222"/>
      <c r="N958" s="222"/>
      <c r="O958" s="222"/>
      <c r="P958" s="222"/>
      <c r="Q958" s="222"/>
      <c r="R958" s="222"/>
      <c r="S958" s="222"/>
      <c r="T958" s="222"/>
      <c r="U958" s="222"/>
      <c r="V958" s="222"/>
      <c r="W958" s="222"/>
      <c r="X958" s="222"/>
      <c r="Y958" s="222"/>
      <c r="Z958" s="222"/>
    </row>
    <row r="959" ht="12.75" customHeight="1">
      <c r="A959" s="222"/>
      <c r="B959" s="222"/>
      <c r="C959" s="222"/>
      <c r="D959" s="222"/>
      <c r="E959" s="222"/>
      <c r="F959" s="222"/>
      <c r="G959" s="222"/>
      <c r="H959" s="222"/>
      <c r="I959" s="222"/>
      <c r="J959" s="222"/>
      <c r="K959" s="222"/>
      <c r="L959" s="222"/>
      <c r="M959" s="222"/>
      <c r="N959" s="222"/>
      <c r="O959" s="222"/>
      <c r="P959" s="222"/>
      <c r="Q959" s="222"/>
      <c r="R959" s="222"/>
      <c r="S959" s="222"/>
      <c r="T959" s="222"/>
      <c r="U959" s="222"/>
      <c r="V959" s="222"/>
      <c r="W959" s="222"/>
      <c r="X959" s="222"/>
      <c r="Y959" s="222"/>
      <c r="Z959" s="222"/>
    </row>
    <row r="960" ht="12.75" customHeight="1">
      <c r="A960" s="222"/>
      <c r="B960" s="222"/>
      <c r="C960" s="222"/>
      <c r="D960" s="222"/>
      <c r="E960" s="222"/>
      <c r="F960" s="222"/>
      <c r="G960" s="222"/>
      <c r="H960" s="222"/>
      <c r="I960" s="222"/>
      <c r="J960" s="222"/>
      <c r="K960" s="222"/>
      <c r="L960" s="222"/>
      <c r="M960" s="222"/>
      <c r="N960" s="222"/>
      <c r="O960" s="222"/>
      <c r="P960" s="222"/>
      <c r="Q960" s="222"/>
      <c r="R960" s="222"/>
      <c r="S960" s="222"/>
      <c r="T960" s="222"/>
      <c r="U960" s="222"/>
      <c r="V960" s="222"/>
      <c r="W960" s="222"/>
      <c r="X960" s="222"/>
      <c r="Y960" s="222"/>
      <c r="Z960" s="222"/>
    </row>
    <row r="961" ht="12.75" customHeight="1">
      <c r="A961" s="222"/>
      <c r="B961" s="222"/>
      <c r="C961" s="222"/>
      <c r="D961" s="222"/>
      <c r="E961" s="222"/>
      <c r="F961" s="222"/>
      <c r="G961" s="222"/>
      <c r="H961" s="222"/>
      <c r="I961" s="222"/>
      <c r="J961" s="222"/>
      <c r="K961" s="222"/>
      <c r="L961" s="222"/>
      <c r="M961" s="222"/>
      <c r="N961" s="222"/>
      <c r="O961" s="222"/>
      <c r="P961" s="222"/>
      <c r="Q961" s="222"/>
      <c r="R961" s="222"/>
      <c r="S961" s="222"/>
      <c r="T961" s="222"/>
      <c r="U961" s="222"/>
      <c r="V961" s="222"/>
      <c r="W961" s="222"/>
      <c r="X961" s="222"/>
      <c r="Y961" s="222"/>
      <c r="Z961" s="222"/>
    </row>
    <row r="962" ht="12.75" customHeight="1">
      <c r="A962" s="222"/>
      <c r="B962" s="222"/>
      <c r="C962" s="222"/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22"/>
      <c r="O962" s="222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  <c r="Z962" s="222"/>
    </row>
    <row r="963" ht="12.75" customHeight="1">
      <c r="A963" s="222"/>
      <c r="B963" s="222"/>
      <c r="C963" s="222"/>
      <c r="D963" s="222"/>
      <c r="E963" s="222"/>
      <c r="F963" s="222"/>
      <c r="G963" s="222"/>
      <c r="H963" s="222"/>
      <c r="I963" s="222"/>
      <c r="J963" s="222"/>
      <c r="K963" s="222"/>
      <c r="L963" s="222"/>
      <c r="M963" s="222"/>
      <c r="N963" s="222"/>
      <c r="O963" s="222"/>
      <c r="P963" s="222"/>
      <c r="Q963" s="222"/>
      <c r="R963" s="222"/>
      <c r="S963" s="222"/>
      <c r="T963" s="222"/>
      <c r="U963" s="222"/>
      <c r="V963" s="222"/>
      <c r="W963" s="222"/>
      <c r="X963" s="222"/>
      <c r="Y963" s="222"/>
      <c r="Z963" s="222"/>
    </row>
    <row r="964" ht="12.75" customHeight="1">
      <c r="A964" s="222"/>
      <c r="B964" s="222"/>
      <c r="C964" s="222"/>
      <c r="D964" s="222"/>
      <c r="E964" s="222"/>
      <c r="F964" s="222"/>
      <c r="G964" s="222"/>
      <c r="H964" s="222"/>
      <c r="I964" s="222"/>
      <c r="J964" s="222"/>
      <c r="K964" s="222"/>
      <c r="L964" s="222"/>
      <c r="M964" s="222"/>
      <c r="N964" s="222"/>
      <c r="O964" s="222"/>
      <c r="P964" s="222"/>
      <c r="Q964" s="222"/>
      <c r="R964" s="222"/>
      <c r="S964" s="222"/>
      <c r="T964" s="222"/>
      <c r="U964" s="222"/>
      <c r="V964" s="222"/>
      <c r="W964" s="222"/>
      <c r="X964" s="222"/>
      <c r="Y964" s="222"/>
      <c r="Z964" s="222"/>
    </row>
    <row r="965" ht="12.75" customHeight="1">
      <c r="A965" s="222"/>
      <c r="B965" s="222"/>
      <c r="C965" s="222"/>
      <c r="D965" s="222"/>
      <c r="E965" s="222"/>
      <c r="F965" s="222"/>
      <c r="G965" s="222"/>
      <c r="H965" s="222"/>
      <c r="I965" s="222"/>
      <c r="J965" s="222"/>
      <c r="K965" s="222"/>
      <c r="L965" s="222"/>
      <c r="M965" s="222"/>
      <c r="N965" s="222"/>
      <c r="O965" s="222"/>
      <c r="P965" s="222"/>
      <c r="Q965" s="222"/>
      <c r="R965" s="222"/>
      <c r="S965" s="222"/>
      <c r="T965" s="222"/>
      <c r="U965" s="222"/>
      <c r="V965" s="222"/>
      <c r="W965" s="222"/>
      <c r="X965" s="222"/>
      <c r="Y965" s="222"/>
      <c r="Z965" s="222"/>
    </row>
    <row r="966" ht="12.75" customHeight="1">
      <c r="A966" s="222"/>
      <c r="B966" s="222"/>
      <c r="C966" s="222"/>
      <c r="D966" s="222"/>
      <c r="E966" s="222"/>
      <c r="F966" s="222"/>
      <c r="G966" s="222"/>
      <c r="H966" s="222"/>
      <c r="I966" s="222"/>
      <c r="J966" s="222"/>
      <c r="K966" s="222"/>
      <c r="L966" s="222"/>
      <c r="M966" s="222"/>
      <c r="N966" s="222"/>
      <c r="O966" s="222"/>
      <c r="P966" s="222"/>
      <c r="Q966" s="222"/>
      <c r="R966" s="222"/>
      <c r="S966" s="222"/>
      <c r="T966" s="222"/>
      <c r="U966" s="222"/>
      <c r="V966" s="222"/>
      <c r="W966" s="222"/>
      <c r="X966" s="222"/>
      <c r="Y966" s="222"/>
      <c r="Z966" s="222"/>
    </row>
    <row r="967" ht="12.75" customHeight="1">
      <c r="A967" s="222"/>
      <c r="B967" s="222"/>
      <c r="C967" s="222"/>
      <c r="D967" s="222"/>
      <c r="E967" s="222"/>
      <c r="F967" s="222"/>
      <c r="G967" s="222"/>
      <c r="H967" s="222"/>
      <c r="I967" s="222"/>
      <c r="J967" s="222"/>
      <c r="K967" s="222"/>
      <c r="L967" s="222"/>
      <c r="M967" s="222"/>
      <c r="N967" s="222"/>
      <c r="O967" s="222"/>
      <c r="P967" s="222"/>
      <c r="Q967" s="222"/>
      <c r="R967" s="222"/>
      <c r="S967" s="222"/>
      <c r="T967" s="222"/>
      <c r="U967" s="222"/>
      <c r="V967" s="222"/>
      <c r="W967" s="222"/>
      <c r="X967" s="222"/>
      <c r="Y967" s="222"/>
      <c r="Z967" s="222"/>
    </row>
    <row r="968" ht="12.75" customHeight="1">
      <c r="A968" s="222"/>
      <c r="B968" s="222"/>
      <c r="C968" s="222"/>
      <c r="D968" s="222"/>
      <c r="E968" s="222"/>
      <c r="F968" s="222"/>
      <c r="G968" s="222"/>
      <c r="H968" s="222"/>
      <c r="I968" s="222"/>
      <c r="J968" s="222"/>
      <c r="K968" s="222"/>
      <c r="L968" s="222"/>
      <c r="M968" s="222"/>
      <c r="N968" s="222"/>
      <c r="O968" s="222"/>
      <c r="P968" s="222"/>
      <c r="Q968" s="222"/>
      <c r="R968" s="222"/>
      <c r="S968" s="222"/>
      <c r="T968" s="222"/>
      <c r="U968" s="222"/>
      <c r="V968" s="222"/>
      <c r="W968" s="222"/>
      <c r="X968" s="222"/>
      <c r="Y968" s="222"/>
      <c r="Z968" s="222"/>
    </row>
    <row r="969" ht="12.75" customHeight="1">
      <c r="A969" s="222"/>
      <c r="B969" s="222"/>
      <c r="C969" s="222"/>
      <c r="D969" s="222"/>
      <c r="E969" s="222"/>
      <c r="F969" s="222"/>
      <c r="G969" s="222"/>
      <c r="H969" s="222"/>
      <c r="I969" s="222"/>
      <c r="J969" s="222"/>
      <c r="K969" s="222"/>
      <c r="L969" s="222"/>
      <c r="M969" s="222"/>
      <c r="N969" s="222"/>
      <c r="O969" s="222"/>
      <c r="P969" s="222"/>
      <c r="Q969" s="222"/>
      <c r="R969" s="222"/>
      <c r="S969" s="222"/>
      <c r="T969" s="222"/>
      <c r="U969" s="222"/>
      <c r="V969" s="222"/>
      <c r="W969" s="222"/>
      <c r="X969" s="222"/>
      <c r="Y969" s="222"/>
      <c r="Z969" s="222"/>
    </row>
    <row r="970" ht="12.75" customHeight="1">
      <c r="A970" s="222"/>
      <c r="B970" s="222"/>
      <c r="C970" s="222"/>
      <c r="D970" s="222"/>
      <c r="E970" s="222"/>
      <c r="F970" s="222"/>
      <c r="G970" s="222"/>
      <c r="H970" s="222"/>
      <c r="I970" s="222"/>
      <c r="J970" s="222"/>
      <c r="K970" s="222"/>
      <c r="L970" s="222"/>
      <c r="M970" s="222"/>
      <c r="N970" s="222"/>
      <c r="O970" s="222"/>
      <c r="P970" s="222"/>
      <c r="Q970" s="222"/>
      <c r="R970" s="222"/>
      <c r="S970" s="222"/>
      <c r="T970" s="222"/>
      <c r="U970" s="222"/>
      <c r="V970" s="222"/>
      <c r="W970" s="222"/>
      <c r="X970" s="222"/>
      <c r="Y970" s="222"/>
      <c r="Z970" s="222"/>
    </row>
    <row r="971" ht="12.75" customHeight="1">
      <c r="A971" s="222"/>
      <c r="B971" s="222"/>
      <c r="C971" s="222"/>
      <c r="D971" s="222"/>
      <c r="E971" s="222"/>
      <c r="F971" s="222"/>
      <c r="G971" s="222"/>
      <c r="H971" s="222"/>
      <c r="I971" s="222"/>
      <c r="J971" s="222"/>
      <c r="K971" s="222"/>
      <c r="L971" s="222"/>
      <c r="M971" s="222"/>
      <c r="N971" s="222"/>
      <c r="O971" s="222"/>
      <c r="P971" s="222"/>
      <c r="Q971" s="222"/>
      <c r="R971" s="222"/>
      <c r="S971" s="222"/>
      <c r="T971" s="222"/>
      <c r="U971" s="222"/>
      <c r="V971" s="222"/>
      <c r="W971" s="222"/>
      <c r="X971" s="222"/>
      <c r="Y971" s="222"/>
      <c r="Z971" s="222"/>
    </row>
    <row r="972" ht="12.75" customHeight="1">
      <c r="A972" s="222"/>
      <c r="B972" s="222"/>
      <c r="C972" s="222"/>
      <c r="D972" s="222"/>
      <c r="E972" s="222"/>
      <c r="F972" s="222"/>
      <c r="G972" s="222"/>
      <c r="H972" s="222"/>
      <c r="I972" s="222"/>
      <c r="J972" s="222"/>
      <c r="K972" s="222"/>
      <c r="L972" s="222"/>
      <c r="M972" s="222"/>
      <c r="N972" s="222"/>
      <c r="O972" s="222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  <c r="Z972" s="222"/>
    </row>
    <row r="973" ht="12.75" customHeight="1">
      <c r="A973" s="222"/>
      <c r="B973" s="222"/>
      <c r="C973" s="222"/>
      <c r="D973" s="222"/>
      <c r="E973" s="222"/>
      <c r="F973" s="222"/>
      <c r="G973" s="222"/>
      <c r="H973" s="222"/>
      <c r="I973" s="222"/>
      <c r="J973" s="222"/>
      <c r="K973" s="222"/>
      <c r="L973" s="222"/>
      <c r="M973" s="222"/>
      <c r="N973" s="222"/>
      <c r="O973" s="222"/>
      <c r="P973" s="222"/>
      <c r="Q973" s="222"/>
      <c r="R973" s="222"/>
      <c r="S973" s="222"/>
      <c r="T973" s="222"/>
      <c r="U973" s="222"/>
      <c r="V973" s="222"/>
      <c r="W973" s="222"/>
      <c r="X973" s="222"/>
      <c r="Y973" s="222"/>
      <c r="Z973" s="222"/>
    </row>
    <row r="974" ht="12.75" customHeight="1">
      <c r="A974" s="222"/>
      <c r="B974" s="222"/>
      <c r="C974" s="222"/>
      <c r="D974" s="222"/>
      <c r="E974" s="222"/>
      <c r="F974" s="222"/>
      <c r="G974" s="222"/>
      <c r="H974" s="222"/>
      <c r="I974" s="222"/>
      <c r="J974" s="222"/>
      <c r="K974" s="222"/>
      <c r="L974" s="222"/>
      <c r="M974" s="222"/>
      <c r="N974" s="222"/>
      <c r="O974" s="222"/>
      <c r="P974" s="222"/>
      <c r="Q974" s="222"/>
      <c r="R974" s="222"/>
      <c r="S974" s="222"/>
      <c r="T974" s="222"/>
      <c r="U974" s="222"/>
      <c r="V974" s="222"/>
      <c r="W974" s="222"/>
      <c r="X974" s="222"/>
      <c r="Y974" s="222"/>
      <c r="Z974" s="222"/>
    </row>
    <row r="975" ht="12.75" customHeight="1">
      <c r="A975" s="222"/>
      <c r="B975" s="222"/>
      <c r="C975" s="222"/>
      <c r="D975" s="222"/>
      <c r="E975" s="222"/>
      <c r="F975" s="222"/>
      <c r="G975" s="222"/>
      <c r="H975" s="222"/>
      <c r="I975" s="222"/>
      <c r="J975" s="222"/>
      <c r="K975" s="222"/>
      <c r="L975" s="222"/>
      <c r="M975" s="222"/>
      <c r="N975" s="222"/>
      <c r="O975" s="222"/>
      <c r="P975" s="222"/>
      <c r="Q975" s="222"/>
      <c r="R975" s="222"/>
      <c r="S975" s="222"/>
      <c r="T975" s="222"/>
      <c r="U975" s="222"/>
      <c r="V975" s="222"/>
      <c r="W975" s="222"/>
      <c r="X975" s="222"/>
      <c r="Y975" s="222"/>
      <c r="Z975" s="222"/>
    </row>
    <row r="976" ht="12.75" customHeight="1">
      <c r="A976" s="222"/>
      <c r="B976" s="222"/>
      <c r="C976" s="222"/>
      <c r="D976" s="222"/>
      <c r="E976" s="222"/>
      <c r="F976" s="222"/>
      <c r="G976" s="222"/>
      <c r="H976" s="222"/>
      <c r="I976" s="222"/>
      <c r="J976" s="222"/>
      <c r="K976" s="222"/>
      <c r="L976" s="222"/>
      <c r="M976" s="222"/>
      <c r="N976" s="222"/>
      <c r="O976" s="222"/>
      <c r="P976" s="222"/>
      <c r="Q976" s="222"/>
      <c r="R976" s="222"/>
      <c r="S976" s="222"/>
      <c r="T976" s="222"/>
      <c r="U976" s="222"/>
      <c r="V976" s="222"/>
      <c r="W976" s="222"/>
      <c r="X976" s="222"/>
      <c r="Y976" s="222"/>
      <c r="Z976" s="222"/>
    </row>
    <row r="977" ht="12.75" customHeight="1">
      <c r="A977" s="222"/>
      <c r="B977" s="222"/>
      <c r="C977" s="222"/>
      <c r="D977" s="222"/>
      <c r="E977" s="222"/>
      <c r="F977" s="222"/>
      <c r="G977" s="222"/>
      <c r="H977" s="222"/>
      <c r="I977" s="222"/>
      <c r="J977" s="222"/>
      <c r="K977" s="222"/>
      <c r="L977" s="222"/>
      <c r="M977" s="222"/>
      <c r="N977" s="222"/>
      <c r="O977" s="222"/>
      <c r="P977" s="222"/>
      <c r="Q977" s="222"/>
      <c r="R977" s="222"/>
      <c r="S977" s="222"/>
      <c r="T977" s="222"/>
      <c r="U977" s="222"/>
      <c r="V977" s="222"/>
      <c r="W977" s="222"/>
      <c r="X977" s="222"/>
      <c r="Y977" s="222"/>
      <c r="Z977" s="222"/>
    </row>
    <row r="978" ht="12.75" customHeight="1">
      <c r="A978" s="222"/>
      <c r="B978" s="222"/>
      <c r="C978" s="222"/>
      <c r="D978" s="222"/>
      <c r="E978" s="222"/>
      <c r="F978" s="222"/>
      <c r="G978" s="222"/>
      <c r="H978" s="222"/>
      <c r="I978" s="222"/>
      <c r="J978" s="222"/>
      <c r="K978" s="222"/>
      <c r="L978" s="222"/>
      <c r="M978" s="222"/>
      <c r="N978" s="222"/>
      <c r="O978" s="222"/>
      <c r="P978" s="222"/>
      <c r="Q978" s="222"/>
      <c r="R978" s="222"/>
      <c r="S978" s="222"/>
      <c r="T978" s="222"/>
      <c r="U978" s="222"/>
      <c r="V978" s="222"/>
      <c r="W978" s="222"/>
      <c r="X978" s="222"/>
      <c r="Y978" s="222"/>
      <c r="Z978" s="222"/>
    </row>
    <row r="979" ht="12.75" customHeight="1">
      <c r="A979" s="222"/>
      <c r="B979" s="222"/>
      <c r="C979" s="222"/>
      <c r="D979" s="222"/>
      <c r="E979" s="222"/>
      <c r="F979" s="222"/>
      <c r="G979" s="222"/>
      <c r="H979" s="222"/>
      <c r="I979" s="222"/>
      <c r="J979" s="222"/>
      <c r="K979" s="222"/>
      <c r="L979" s="222"/>
      <c r="M979" s="222"/>
      <c r="N979" s="222"/>
      <c r="O979" s="222"/>
      <c r="P979" s="222"/>
      <c r="Q979" s="222"/>
      <c r="R979" s="222"/>
      <c r="S979" s="222"/>
      <c r="T979" s="222"/>
      <c r="U979" s="222"/>
      <c r="V979" s="222"/>
      <c r="W979" s="222"/>
      <c r="X979" s="222"/>
      <c r="Y979" s="222"/>
      <c r="Z979" s="222"/>
    </row>
    <row r="980" ht="12.75" customHeight="1">
      <c r="A980" s="222"/>
      <c r="B980" s="222"/>
      <c r="C980" s="222"/>
      <c r="D980" s="222"/>
      <c r="E980" s="222"/>
      <c r="F980" s="222"/>
      <c r="G980" s="222"/>
      <c r="H980" s="222"/>
      <c r="I980" s="222"/>
      <c r="J980" s="222"/>
      <c r="K980" s="222"/>
      <c r="L980" s="222"/>
      <c r="M980" s="222"/>
      <c r="N980" s="222"/>
      <c r="O980" s="222"/>
      <c r="P980" s="222"/>
      <c r="Q980" s="222"/>
      <c r="R980" s="222"/>
      <c r="S980" s="222"/>
      <c r="T980" s="222"/>
      <c r="U980" s="222"/>
      <c r="V980" s="222"/>
      <c r="W980" s="222"/>
      <c r="X980" s="222"/>
      <c r="Y980" s="222"/>
      <c r="Z980" s="222"/>
    </row>
    <row r="981" ht="12.75" customHeight="1">
      <c r="A981" s="222"/>
      <c r="B981" s="222"/>
      <c r="C981" s="222"/>
      <c r="D981" s="222"/>
      <c r="E981" s="222"/>
      <c r="F981" s="222"/>
      <c r="G981" s="222"/>
      <c r="H981" s="222"/>
      <c r="I981" s="222"/>
      <c r="J981" s="222"/>
      <c r="K981" s="222"/>
      <c r="L981" s="222"/>
      <c r="M981" s="222"/>
      <c r="N981" s="222"/>
      <c r="O981" s="222"/>
      <c r="P981" s="222"/>
      <c r="Q981" s="222"/>
      <c r="R981" s="222"/>
      <c r="S981" s="222"/>
      <c r="T981" s="222"/>
      <c r="U981" s="222"/>
      <c r="V981" s="222"/>
      <c r="W981" s="222"/>
      <c r="X981" s="222"/>
      <c r="Y981" s="222"/>
      <c r="Z981" s="222"/>
    </row>
    <row r="982" ht="12.75" customHeight="1">
      <c r="A982" s="222"/>
      <c r="B982" s="222"/>
      <c r="C982" s="222"/>
      <c r="D982" s="222"/>
      <c r="E982" s="222"/>
      <c r="F982" s="222"/>
      <c r="G982" s="222"/>
      <c r="H982" s="222"/>
      <c r="I982" s="222"/>
      <c r="J982" s="222"/>
      <c r="K982" s="222"/>
      <c r="L982" s="222"/>
      <c r="M982" s="222"/>
      <c r="N982" s="222"/>
      <c r="O982" s="222"/>
      <c r="P982" s="222"/>
      <c r="Q982" s="222"/>
      <c r="R982" s="222"/>
      <c r="S982" s="222"/>
      <c r="T982" s="222"/>
      <c r="U982" s="222"/>
      <c r="V982" s="222"/>
      <c r="W982" s="222"/>
      <c r="X982" s="222"/>
      <c r="Y982" s="222"/>
      <c r="Z982" s="222"/>
    </row>
    <row r="983" ht="12.75" customHeight="1">
      <c r="A983" s="222"/>
      <c r="B983" s="222"/>
      <c r="C983" s="222"/>
      <c r="D983" s="222"/>
      <c r="E983" s="222"/>
      <c r="F983" s="222"/>
      <c r="G983" s="222"/>
      <c r="H983" s="222"/>
      <c r="I983" s="222"/>
      <c r="J983" s="222"/>
      <c r="K983" s="222"/>
      <c r="L983" s="222"/>
      <c r="M983" s="222"/>
      <c r="N983" s="222"/>
      <c r="O983" s="222"/>
      <c r="P983" s="222"/>
      <c r="Q983" s="222"/>
      <c r="R983" s="222"/>
      <c r="S983" s="222"/>
      <c r="T983" s="222"/>
      <c r="U983" s="222"/>
      <c r="V983" s="222"/>
      <c r="W983" s="222"/>
      <c r="X983" s="222"/>
      <c r="Y983" s="222"/>
      <c r="Z983" s="222"/>
    </row>
    <row r="984" ht="12.75" customHeight="1">
      <c r="A984" s="222"/>
      <c r="B984" s="222"/>
      <c r="C984" s="222"/>
      <c r="D984" s="222"/>
      <c r="E984" s="222"/>
      <c r="F984" s="222"/>
      <c r="G984" s="222"/>
      <c r="H984" s="222"/>
      <c r="I984" s="222"/>
      <c r="J984" s="222"/>
      <c r="K984" s="222"/>
      <c r="L984" s="222"/>
      <c r="M984" s="222"/>
      <c r="N984" s="222"/>
      <c r="O984" s="222"/>
      <c r="P984" s="222"/>
      <c r="Q984" s="222"/>
      <c r="R984" s="222"/>
      <c r="S984" s="222"/>
      <c r="T984" s="222"/>
      <c r="U984" s="222"/>
      <c r="V984" s="222"/>
      <c r="W984" s="222"/>
      <c r="X984" s="222"/>
      <c r="Y984" s="222"/>
      <c r="Z984" s="222"/>
    </row>
    <row r="985" ht="12.75" customHeight="1">
      <c r="A985" s="222"/>
      <c r="B985" s="222"/>
      <c r="C985" s="222"/>
      <c r="D985" s="222"/>
      <c r="E985" s="222"/>
      <c r="F985" s="222"/>
      <c r="G985" s="222"/>
      <c r="H985" s="222"/>
      <c r="I985" s="222"/>
      <c r="J985" s="222"/>
      <c r="K985" s="222"/>
      <c r="L985" s="222"/>
      <c r="M985" s="222"/>
      <c r="N985" s="222"/>
      <c r="O985" s="222"/>
      <c r="P985" s="222"/>
      <c r="Q985" s="222"/>
      <c r="R985" s="222"/>
      <c r="S985" s="222"/>
      <c r="T985" s="222"/>
      <c r="U985" s="222"/>
      <c r="V985" s="222"/>
      <c r="W985" s="222"/>
      <c r="X985" s="222"/>
      <c r="Y985" s="222"/>
      <c r="Z985" s="222"/>
    </row>
    <row r="986" ht="12.75" customHeight="1">
      <c r="A986" s="222"/>
      <c r="B986" s="222"/>
      <c r="C986" s="222"/>
      <c r="D986" s="222"/>
      <c r="E986" s="222"/>
      <c r="F986" s="222"/>
      <c r="G986" s="222"/>
      <c r="H986" s="222"/>
      <c r="I986" s="222"/>
      <c r="J986" s="222"/>
      <c r="K986" s="222"/>
      <c r="L986" s="222"/>
      <c r="M986" s="222"/>
      <c r="N986" s="222"/>
      <c r="O986" s="222"/>
      <c r="P986" s="222"/>
      <c r="Q986" s="222"/>
      <c r="R986" s="222"/>
      <c r="S986" s="222"/>
      <c r="T986" s="222"/>
      <c r="U986" s="222"/>
      <c r="V986" s="222"/>
      <c r="W986" s="222"/>
      <c r="X986" s="222"/>
      <c r="Y986" s="222"/>
      <c r="Z986" s="222"/>
    </row>
    <row r="987" ht="12.75" customHeight="1">
      <c r="A987" s="222"/>
      <c r="B987" s="222"/>
      <c r="C987" s="222"/>
      <c r="D987" s="222"/>
      <c r="E987" s="222"/>
      <c r="F987" s="222"/>
      <c r="G987" s="222"/>
      <c r="H987" s="222"/>
      <c r="I987" s="222"/>
      <c r="J987" s="222"/>
      <c r="K987" s="222"/>
      <c r="L987" s="222"/>
      <c r="M987" s="222"/>
      <c r="N987" s="222"/>
      <c r="O987" s="222"/>
      <c r="P987" s="222"/>
      <c r="Q987" s="222"/>
      <c r="R987" s="222"/>
      <c r="S987" s="222"/>
      <c r="T987" s="222"/>
      <c r="U987" s="222"/>
      <c r="V987" s="222"/>
      <c r="W987" s="222"/>
      <c r="X987" s="222"/>
      <c r="Y987" s="222"/>
      <c r="Z987" s="222"/>
    </row>
    <row r="988" ht="12.75" customHeight="1">
      <c r="A988" s="222"/>
      <c r="B988" s="222"/>
      <c r="C988" s="222"/>
      <c r="D988" s="222"/>
      <c r="E988" s="222"/>
      <c r="F988" s="222"/>
      <c r="G988" s="222"/>
      <c r="H988" s="222"/>
      <c r="I988" s="222"/>
      <c r="J988" s="222"/>
      <c r="K988" s="222"/>
      <c r="L988" s="222"/>
      <c r="M988" s="222"/>
      <c r="N988" s="222"/>
      <c r="O988" s="222"/>
      <c r="P988" s="222"/>
      <c r="Q988" s="222"/>
      <c r="R988" s="222"/>
      <c r="S988" s="222"/>
      <c r="T988" s="222"/>
      <c r="U988" s="222"/>
      <c r="V988" s="222"/>
      <c r="W988" s="222"/>
      <c r="X988" s="222"/>
      <c r="Y988" s="222"/>
      <c r="Z988" s="222"/>
    </row>
    <row r="989" ht="12.75" customHeight="1">
      <c r="A989" s="222"/>
      <c r="B989" s="222"/>
      <c r="C989" s="222"/>
      <c r="D989" s="222"/>
      <c r="E989" s="222"/>
      <c r="F989" s="222"/>
      <c r="G989" s="222"/>
      <c r="H989" s="222"/>
      <c r="I989" s="222"/>
      <c r="J989" s="222"/>
      <c r="K989" s="222"/>
      <c r="L989" s="222"/>
      <c r="M989" s="222"/>
      <c r="N989" s="222"/>
      <c r="O989" s="222"/>
      <c r="P989" s="222"/>
      <c r="Q989" s="222"/>
      <c r="R989" s="222"/>
      <c r="S989" s="222"/>
      <c r="T989" s="222"/>
      <c r="U989" s="222"/>
      <c r="V989" s="222"/>
      <c r="W989" s="222"/>
      <c r="X989" s="222"/>
      <c r="Y989" s="222"/>
      <c r="Z989" s="222"/>
    </row>
    <row r="990" ht="12.75" customHeight="1">
      <c r="A990" s="222"/>
      <c r="B990" s="222"/>
      <c r="C990" s="222"/>
      <c r="D990" s="222"/>
      <c r="E990" s="222"/>
      <c r="F990" s="222"/>
      <c r="G990" s="222"/>
      <c r="H990" s="222"/>
      <c r="I990" s="222"/>
      <c r="J990" s="222"/>
      <c r="K990" s="222"/>
      <c r="L990" s="222"/>
      <c r="M990" s="222"/>
      <c r="N990" s="222"/>
      <c r="O990" s="222"/>
      <c r="P990" s="222"/>
      <c r="Q990" s="222"/>
      <c r="R990" s="222"/>
      <c r="S990" s="222"/>
      <c r="T990" s="222"/>
      <c r="U990" s="222"/>
      <c r="V990" s="222"/>
      <c r="W990" s="222"/>
      <c r="X990" s="222"/>
      <c r="Y990" s="222"/>
      <c r="Z990" s="222"/>
    </row>
    <row r="991" ht="12.75" customHeight="1">
      <c r="A991" s="222"/>
      <c r="B991" s="222"/>
      <c r="C991" s="222"/>
      <c r="D991" s="222"/>
      <c r="E991" s="222"/>
      <c r="F991" s="222"/>
      <c r="G991" s="222"/>
      <c r="H991" s="222"/>
      <c r="I991" s="222"/>
      <c r="J991" s="222"/>
      <c r="K991" s="222"/>
      <c r="L991" s="222"/>
      <c r="M991" s="222"/>
      <c r="N991" s="222"/>
      <c r="O991" s="222"/>
      <c r="P991" s="222"/>
      <c r="Q991" s="222"/>
      <c r="R991" s="222"/>
      <c r="S991" s="222"/>
      <c r="T991" s="222"/>
      <c r="U991" s="222"/>
      <c r="V991" s="222"/>
      <c r="W991" s="222"/>
      <c r="X991" s="222"/>
      <c r="Y991" s="222"/>
      <c r="Z991" s="222"/>
    </row>
    <row r="992" ht="12.75" customHeight="1">
      <c r="A992" s="222"/>
      <c r="B992" s="222"/>
      <c r="C992" s="222"/>
      <c r="D992" s="222"/>
      <c r="E992" s="222"/>
      <c r="F992" s="222"/>
      <c r="G992" s="222"/>
      <c r="H992" s="222"/>
      <c r="I992" s="222"/>
      <c r="J992" s="222"/>
      <c r="K992" s="222"/>
      <c r="L992" s="222"/>
      <c r="M992" s="222"/>
      <c r="N992" s="222"/>
      <c r="O992" s="222"/>
      <c r="P992" s="222"/>
      <c r="Q992" s="222"/>
      <c r="R992" s="222"/>
      <c r="S992" s="222"/>
      <c r="T992" s="222"/>
      <c r="U992" s="222"/>
      <c r="V992" s="222"/>
      <c r="W992" s="222"/>
      <c r="X992" s="222"/>
      <c r="Y992" s="222"/>
      <c r="Z992" s="222"/>
    </row>
    <row r="993" ht="12.75" customHeight="1">
      <c r="A993" s="222"/>
      <c r="B993" s="222"/>
      <c r="C993" s="222"/>
      <c r="D993" s="222"/>
      <c r="E993" s="222"/>
      <c r="F993" s="222"/>
      <c r="G993" s="222"/>
      <c r="H993" s="222"/>
      <c r="I993" s="222"/>
      <c r="J993" s="222"/>
      <c r="K993" s="222"/>
      <c r="L993" s="222"/>
      <c r="M993" s="222"/>
      <c r="N993" s="222"/>
      <c r="O993" s="222"/>
      <c r="P993" s="222"/>
      <c r="Q993" s="222"/>
      <c r="R993" s="222"/>
      <c r="S993" s="222"/>
      <c r="T993" s="222"/>
      <c r="U993" s="222"/>
      <c r="V993" s="222"/>
      <c r="W993" s="222"/>
      <c r="X993" s="222"/>
      <c r="Y993" s="222"/>
      <c r="Z993" s="222"/>
    </row>
    <row r="994" ht="12.75" customHeight="1">
      <c r="A994" s="222"/>
      <c r="B994" s="222"/>
      <c r="C994" s="222"/>
      <c r="D994" s="222"/>
      <c r="E994" s="222"/>
      <c r="F994" s="222"/>
      <c r="G994" s="222"/>
      <c r="H994" s="222"/>
      <c r="I994" s="222"/>
      <c r="J994" s="222"/>
      <c r="K994" s="222"/>
      <c r="L994" s="222"/>
      <c r="M994" s="222"/>
      <c r="N994" s="222"/>
      <c r="O994" s="222"/>
      <c r="P994" s="222"/>
      <c r="Q994" s="222"/>
      <c r="R994" s="222"/>
      <c r="S994" s="222"/>
      <c r="T994" s="222"/>
      <c r="U994" s="222"/>
      <c r="V994" s="222"/>
      <c r="W994" s="222"/>
      <c r="X994" s="222"/>
      <c r="Y994" s="222"/>
      <c r="Z994" s="222"/>
    </row>
    <row r="995" ht="12.75" customHeight="1">
      <c r="A995" s="222"/>
      <c r="B995" s="222"/>
      <c r="C995" s="222"/>
      <c r="D995" s="222"/>
      <c r="E995" s="222"/>
      <c r="F995" s="222"/>
      <c r="G995" s="222"/>
      <c r="H995" s="222"/>
      <c r="I995" s="222"/>
      <c r="J995" s="222"/>
      <c r="K995" s="222"/>
      <c r="L995" s="222"/>
      <c r="M995" s="222"/>
      <c r="N995" s="222"/>
      <c r="O995" s="222"/>
      <c r="P995" s="222"/>
      <c r="Q995" s="222"/>
      <c r="R995" s="222"/>
      <c r="S995" s="222"/>
      <c r="T995" s="222"/>
      <c r="U995" s="222"/>
      <c r="V995" s="222"/>
      <c r="W995" s="222"/>
      <c r="X995" s="222"/>
      <c r="Y995" s="222"/>
      <c r="Z995" s="222"/>
    </row>
    <row r="996" ht="12.75" customHeight="1">
      <c r="A996" s="222"/>
      <c r="B996" s="222"/>
      <c r="C996" s="222"/>
      <c r="D996" s="222"/>
      <c r="E996" s="222"/>
      <c r="F996" s="222"/>
      <c r="G996" s="222"/>
      <c r="H996" s="222"/>
      <c r="I996" s="222"/>
      <c r="J996" s="222"/>
      <c r="K996" s="222"/>
      <c r="L996" s="222"/>
      <c r="M996" s="222"/>
      <c r="N996" s="222"/>
      <c r="O996" s="222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  <c r="Z996" s="222"/>
    </row>
    <row r="997" ht="12.75" customHeight="1">
      <c r="A997" s="222"/>
      <c r="B997" s="222"/>
      <c r="C997" s="222"/>
      <c r="D997" s="222"/>
      <c r="E997" s="222"/>
      <c r="F997" s="222"/>
      <c r="G997" s="222"/>
      <c r="H997" s="222"/>
      <c r="I997" s="222"/>
      <c r="J997" s="222"/>
      <c r="K997" s="222"/>
      <c r="L997" s="222"/>
      <c r="M997" s="222"/>
      <c r="N997" s="222"/>
      <c r="O997" s="222"/>
      <c r="P997" s="222"/>
      <c r="Q997" s="222"/>
      <c r="R997" s="222"/>
      <c r="S997" s="222"/>
      <c r="T997" s="222"/>
      <c r="U997" s="222"/>
      <c r="V997" s="222"/>
      <c r="W997" s="222"/>
      <c r="X997" s="222"/>
      <c r="Y997" s="222"/>
      <c r="Z997" s="222"/>
    </row>
    <row r="998" ht="12.75" customHeight="1">
      <c r="A998" s="222"/>
      <c r="B998" s="222"/>
      <c r="C998" s="222"/>
      <c r="D998" s="222"/>
      <c r="E998" s="222"/>
      <c r="F998" s="222"/>
      <c r="G998" s="222"/>
      <c r="H998" s="222"/>
      <c r="I998" s="222"/>
      <c r="J998" s="222"/>
      <c r="K998" s="222"/>
      <c r="L998" s="222"/>
      <c r="M998" s="222"/>
      <c r="N998" s="222"/>
      <c r="O998" s="222"/>
      <c r="P998" s="222"/>
      <c r="Q998" s="222"/>
      <c r="R998" s="222"/>
      <c r="S998" s="222"/>
      <c r="T998" s="222"/>
      <c r="U998" s="222"/>
      <c r="V998" s="222"/>
      <c r="W998" s="222"/>
      <c r="X998" s="222"/>
      <c r="Y998" s="222"/>
      <c r="Z998" s="222"/>
    </row>
    <row r="999" ht="12.75" customHeight="1">
      <c r="A999" s="222"/>
      <c r="B999" s="222"/>
      <c r="C999" s="222"/>
      <c r="D999" s="222"/>
      <c r="E999" s="222"/>
      <c r="F999" s="222"/>
      <c r="G999" s="222"/>
      <c r="H999" s="222"/>
      <c r="I999" s="222"/>
      <c r="J999" s="222"/>
      <c r="K999" s="222"/>
      <c r="L999" s="222"/>
      <c r="M999" s="222"/>
      <c r="N999" s="222"/>
      <c r="O999" s="222"/>
      <c r="P999" s="222"/>
      <c r="Q999" s="222"/>
      <c r="R999" s="222"/>
      <c r="S999" s="222"/>
      <c r="T999" s="222"/>
      <c r="U999" s="222"/>
      <c r="V999" s="222"/>
      <c r="W999" s="222"/>
      <c r="X999" s="222"/>
      <c r="Y999" s="222"/>
      <c r="Z999" s="222"/>
    </row>
    <row r="1000" ht="12.75" customHeight="1">
      <c r="A1000" s="222"/>
      <c r="B1000" s="222"/>
      <c r="C1000" s="222"/>
      <c r="D1000" s="222"/>
      <c r="E1000" s="222"/>
      <c r="F1000" s="222"/>
      <c r="G1000" s="222"/>
      <c r="H1000" s="222"/>
      <c r="I1000" s="222"/>
      <c r="J1000" s="222"/>
      <c r="K1000" s="222"/>
      <c r="L1000" s="222"/>
      <c r="M1000" s="222"/>
      <c r="N1000" s="222"/>
      <c r="O1000" s="222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2"/>
      <c r="Z1000" s="222"/>
    </row>
  </sheetData>
  <mergeCells count="1">
    <mergeCell ref="K35:M35"/>
  </mergeCell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0.0"/>
    <col customWidth="1" min="2" max="2" width="34.29"/>
    <col customWidth="1" min="3" max="5" width="11.57"/>
    <col customWidth="1" min="6" max="26" width="10.0"/>
  </cols>
  <sheetData>
    <row r="1" ht="17.25" customHeight="1">
      <c r="B1" s="218" t="str">
        <f>'CptResu an1'!A1</f>
        <v>Projet XXXXX</v>
      </c>
      <c r="D1" s="5" t="s">
        <v>1</v>
      </c>
      <c r="F1" s="3" t="s">
        <v>2</v>
      </c>
      <c r="G1" s="225">
        <f>'CptResu an1'!K1</f>
        <v>43070</v>
      </c>
    </row>
    <row r="2" ht="17.25" customHeight="1">
      <c r="B2" s="777">
        <f>'Plan Financement'!A2</f>
        <v>43111</v>
      </c>
      <c r="D2" s="218" t="s">
        <v>194</v>
      </c>
      <c r="F2" s="222"/>
    </row>
    <row r="3" ht="13.5" customHeight="1">
      <c r="B3" s="58"/>
    </row>
    <row r="4" ht="15.75" customHeight="1">
      <c r="A4" s="58"/>
      <c r="B4" s="778" t="s">
        <v>195</v>
      </c>
      <c r="C4" s="779" t="s">
        <v>70</v>
      </c>
      <c r="D4" s="250" t="s">
        <v>71</v>
      </c>
      <c r="E4" s="602" t="s">
        <v>72</v>
      </c>
    </row>
    <row r="5" ht="13.5" customHeight="1">
      <c r="B5" s="780" t="s">
        <v>196</v>
      </c>
      <c r="C5" s="781"/>
      <c r="D5" s="781"/>
      <c r="E5" s="781"/>
    </row>
    <row r="6" ht="12.75" customHeight="1">
      <c r="B6" s="89" t="s">
        <v>197</v>
      </c>
      <c r="C6" s="782"/>
      <c r="D6" s="782"/>
      <c r="E6" s="782"/>
    </row>
    <row r="7" ht="12.75" customHeight="1">
      <c r="B7" s="89" t="s">
        <v>198</v>
      </c>
      <c r="C7" s="782"/>
      <c r="D7" s="782"/>
      <c r="E7" s="782"/>
    </row>
    <row r="8" ht="12.75" customHeight="1">
      <c r="B8" s="89" t="s">
        <v>199</v>
      </c>
      <c r="C8" s="782">
        <f>'Plan Financement'!B6+'Plan Financement'!B7+'Plan Financement'!B8+'Plan Financement'!B9+'Plan Financement'!B10+'Plan Financement'!B11</f>
        <v>130</v>
      </c>
      <c r="D8" s="782">
        <f>C8+'Plan Financement'!C6+'Plan Financement'!C7+'Plan Financement'!C8+'Plan Financement'!C9+'Plan Financement'!C10+'Plan Financement'!C11</f>
        <v>180</v>
      </c>
      <c r="E8" s="782">
        <f>D8+'Plan Financement'!D6+'Plan Financement'!D7+'Plan Financement'!D8+'Plan Financement'!D9+'Plan Financement'!D10+'Plan Financement'!D11</f>
        <v>230</v>
      </c>
    </row>
    <row r="9" ht="12.75" customHeight="1">
      <c r="B9" s="89" t="s">
        <v>200</v>
      </c>
      <c r="C9" s="782">
        <f>-'Plan Financement'!H29</f>
        <v>-36.66666667</v>
      </c>
      <c r="D9" s="782">
        <f>C9-'Plan Financement'!I29</f>
        <v>-80</v>
      </c>
      <c r="E9" s="782">
        <f>D9-'Plan Financement'!J29</f>
        <v>-140</v>
      </c>
    </row>
    <row r="10" ht="12.75" customHeight="1">
      <c r="B10" s="89" t="s">
        <v>201</v>
      </c>
      <c r="C10" s="782">
        <f>'Plan Financement'!B15</f>
        <v>100</v>
      </c>
      <c r="D10" s="782">
        <f>C10+'Plan Financement'!C15</f>
        <v>100</v>
      </c>
      <c r="E10" s="782">
        <f>D10+'Plan Financement'!D15</f>
        <v>100</v>
      </c>
    </row>
    <row r="11" ht="13.5" customHeight="1">
      <c r="B11" s="783" t="s">
        <v>202</v>
      </c>
      <c r="C11" s="784"/>
      <c r="D11" s="784"/>
      <c r="E11" s="784"/>
    </row>
    <row r="12" ht="12.75" customHeight="1">
      <c r="B12" s="785" t="s">
        <v>203</v>
      </c>
      <c r="C12" s="786">
        <f t="shared" ref="C12:E12" si="1">SUM(C6:C11)</f>
        <v>193.3333333</v>
      </c>
      <c r="D12" s="786">
        <f t="shared" si="1"/>
        <v>200</v>
      </c>
      <c r="E12" s="786">
        <f t="shared" si="1"/>
        <v>190</v>
      </c>
    </row>
    <row r="13" ht="12.75" customHeight="1">
      <c r="B13" s="89"/>
      <c r="C13" s="782"/>
      <c r="D13" s="782"/>
      <c r="E13" s="782"/>
    </row>
    <row r="14" ht="13.5" customHeight="1">
      <c r="B14" s="787" t="s">
        <v>204</v>
      </c>
      <c r="C14" s="781"/>
      <c r="D14" s="781"/>
      <c r="E14" s="781"/>
    </row>
    <row r="15" ht="12.75" customHeight="1">
      <c r="B15" s="89" t="s">
        <v>205</v>
      </c>
      <c r="C15" s="782">
        <f>BFR!L8+BFR!M8+BFR!K8</f>
        <v>324</v>
      </c>
      <c r="D15" s="782">
        <f>+BFR!K32+BFR!L32+BFR!M32</f>
        <v>421.2</v>
      </c>
      <c r="E15" s="782">
        <f>BFR!L56+BFR!M56+BFR!K56</f>
        <v>583.2</v>
      </c>
    </row>
    <row r="16" ht="12.75" customHeight="1">
      <c r="B16" s="788" t="s">
        <v>206</v>
      </c>
      <c r="C16" s="789">
        <v>0.0</v>
      </c>
      <c r="D16" s="789">
        <v>0.0</v>
      </c>
      <c r="E16" s="789">
        <v>0.0</v>
      </c>
    </row>
    <row r="17" ht="12.75" customHeight="1">
      <c r="B17" s="89" t="s">
        <v>32</v>
      </c>
      <c r="C17" s="790">
        <f>'CptResu an1'!M27</f>
        <v>7.84</v>
      </c>
      <c r="D17" s="782">
        <f>'CptResu an2'!M27</f>
        <v>10.18181818</v>
      </c>
      <c r="E17" s="782">
        <f>'CptResu an3'!M27</f>
        <v>14.05090909</v>
      </c>
    </row>
    <row r="18" ht="12.75" customHeight="1">
      <c r="B18" s="788" t="s">
        <v>207</v>
      </c>
      <c r="C18" s="789"/>
      <c r="D18" s="789"/>
      <c r="E18" s="789"/>
    </row>
    <row r="19" ht="12.75" customHeight="1">
      <c r="B19" s="788" t="s">
        <v>208</v>
      </c>
      <c r="C19" s="789"/>
      <c r="D19" s="789"/>
      <c r="E19" s="789"/>
    </row>
    <row r="20" ht="13.5" customHeight="1">
      <c r="B20" s="791" t="s">
        <v>209</v>
      </c>
      <c r="C20" s="792">
        <f>'Trésorerie'!M45</f>
        <v>96.04595238</v>
      </c>
      <c r="D20" s="792">
        <f>'Trésorerie'!M89</f>
        <v>-9.75507081</v>
      </c>
      <c r="E20" s="792">
        <f>'Trésorerie'!M130</f>
        <v>-135.4795182</v>
      </c>
    </row>
    <row r="21" ht="13.5" customHeight="1">
      <c r="B21" s="793" t="s">
        <v>210</v>
      </c>
      <c r="C21" s="794">
        <f t="shared" ref="C21:E21" si="2">SUM(C15:C20)</f>
        <v>427.8859524</v>
      </c>
      <c r="D21" s="794">
        <f t="shared" si="2"/>
        <v>421.6267474</v>
      </c>
      <c r="E21" s="794">
        <f t="shared" si="2"/>
        <v>461.7713909</v>
      </c>
    </row>
    <row r="22" ht="15.0" customHeight="1">
      <c r="B22" s="795" t="s">
        <v>211</v>
      </c>
      <c r="C22" s="796">
        <f t="shared" ref="C22:E22" si="3">C12+C21</f>
        <v>621.2192857</v>
      </c>
      <c r="D22" s="796">
        <f t="shared" si="3"/>
        <v>621.6267474</v>
      </c>
      <c r="E22" s="796">
        <f t="shared" si="3"/>
        <v>651.7713909</v>
      </c>
      <c r="G22" s="58"/>
    </row>
    <row r="23" ht="14.25" customHeight="1">
      <c r="B23" s="797"/>
      <c r="C23" s="798"/>
      <c r="D23" s="798"/>
      <c r="E23" s="798"/>
      <c r="F23" s="58"/>
    </row>
    <row r="24" ht="15.75" customHeight="1">
      <c r="A24" s="58"/>
      <c r="B24" s="799" t="s">
        <v>212</v>
      </c>
      <c r="C24" s="800" t="s">
        <v>70</v>
      </c>
      <c r="D24" s="801" t="s">
        <v>71</v>
      </c>
      <c r="E24" s="802" t="s">
        <v>72</v>
      </c>
    </row>
    <row r="25" ht="13.5" customHeight="1">
      <c r="B25" s="780" t="s">
        <v>213</v>
      </c>
      <c r="C25" s="781"/>
      <c r="D25" s="781"/>
      <c r="E25" s="781"/>
    </row>
    <row r="26" ht="12.75" customHeight="1">
      <c r="B26" s="89" t="s">
        <v>214</v>
      </c>
      <c r="C26" s="782">
        <f>'Plan Financement'!B34+'Plan Financement'!B35</f>
        <v>150</v>
      </c>
      <c r="D26" s="782">
        <f>C26+'Plan Financement'!C34+'Plan Financement'!C35</f>
        <v>150</v>
      </c>
      <c r="E26" s="782">
        <f>D26+'Plan Financement'!D34+'Plan Financement'!D35</f>
        <v>150</v>
      </c>
    </row>
    <row r="27" ht="12.75" customHeight="1">
      <c r="B27" s="89" t="s">
        <v>215</v>
      </c>
      <c r="C27" s="782">
        <v>0.0</v>
      </c>
      <c r="D27" s="782">
        <f t="shared" ref="D27:E27" si="4">C27+C28</f>
        <v>13.521453</v>
      </c>
      <c r="E27" s="782">
        <f t="shared" si="4"/>
        <v>-1.8507</v>
      </c>
    </row>
    <row r="28" ht="13.5" customHeight="1">
      <c r="B28" s="791" t="s">
        <v>216</v>
      </c>
      <c r="C28" s="792">
        <f>CptResu3ans!B63</f>
        <v>13.521453</v>
      </c>
      <c r="D28" s="792">
        <f>CptResu3ans!C63</f>
        <v>-15.372153</v>
      </c>
      <c r="E28" s="792">
        <f>CptResu3ans!D63</f>
        <v>33.241557</v>
      </c>
    </row>
    <row r="29" ht="12.75" customHeight="1">
      <c r="B29" s="785" t="s">
        <v>217</v>
      </c>
      <c r="C29" s="803">
        <f t="shared" ref="C29:E29" si="5">SUM(C26:C28)</f>
        <v>163.521453</v>
      </c>
      <c r="D29" s="803">
        <f t="shared" si="5"/>
        <v>148.1493</v>
      </c>
      <c r="E29" s="803">
        <f t="shared" si="5"/>
        <v>181.390857</v>
      </c>
    </row>
    <row r="30" ht="12.75" customHeight="1">
      <c r="B30" s="89"/>
      <c r="C30" s="781"/>
      <c r="D30" s="781"/>
      <c r="E30" s="781"/>
    </row>
    <row r="31" ht="12.75" customHeight="1">
      <c r="B31" s="788" t="s">
        <v>218</v>
      </c>
      <c r="C31" s="789"/>
      <c r="D31" s="789"/>
      <c r="E31" s="789"/>
    </row>
    <row r="32" ht="12.75" customHeight="1">
      <c r="B32" s="89"/>
      <c r="C32" s="782"/>
      <c r="D32" s="782"/>
      <c r="E32" s="782"/>
    </row>
    <row r="33" ht="13.5" customHeight="1">
      <c r="B33" s="787" t="s">
        <v>219</v>
      </c>
      <c r="C33" s="781"/>
      <c r="D33" s="781"/>
      <c r="E33" s="781"/>
    </row>
    <row r="34" ht="12.75" customHeight="1">
      <c r="B34" s="89" t="s">
        <v>220</v>
      </c>
      <c r="C34" s="782">
        <f>'Plan Financement'!B38+'Plan Financement'!B39+'Plan Financement'!B40</f>
        <v>300</v>
      </c>
      <c r="D34" s="782">
        <f>C34+'Plan Financement'!C38+'Plan Financement'!C39+'Plan Financement'!C40</f>
        <v>400</v>
      </c>
      <c r="E34" s="782">
        <f>D34+'Plan Financement'!D38+'Plan Financement'!D39+'Plan Financement'!D40</f>
        <v>400</v>
      </c>
    </row>
    <row r="35" ht="12.75" customHeight="1">
      <c r="B35" s="89" t="s">
        <v>221</v>
      </c>
      <c r="C35" s="782">
        <f>-('Trésorerie'!N41+'Trésorerie'!N42+'Trésorerie'!N43)</f>
        <v>-42.41071429</v>
      </c>
      <c r="D35" s="782">
        <f>C35-(+'Trésorerie'!N85+'Trésorerie'!N86+'Trésorerie'!N87)</f>
        <v>-122.7678571</v>
      </c>
      <c r="E35" s="782">
        <f>D35-('Trésorerie'!N126+'Trésorerie'!N127+'Trésorerie'!N128)</f>
        <v>-203.125</v>
      </c>
    </row>
    <row r="36" ht="12.75" customHeight="1">
      <c r="B36" s="89" t="s">
        <v>222</v>
      </c>
      <c r="C36" s="782">
        <f>'Plan Financement'!B37</f>
        <v>50</v>
      </c>
      <c r="D36" s="782">
        <f>C36+'Plan Financement'!C37</f>
        <v>50</v>
      </c>
      <c r="E36" s="782">
        <f>D36+'Plan Financement'!D37</f>
        <v>50</v>
      </c>
    </row>
    <row r="37" ht="12.75" customHeight="1">
      <c r="B37" s="89" t="s">
        <v>223</v>
      </c>
      <c r="C37" s="782">
        <f>-'Plan Financement'!B21</f>
        <v>0</v>
      </c>
      <c r="D37" s="782">
        <f>+C37-'Plan Financement'!C21</f>
        <v>-50</v>
      </c>
      <c r="E37" s="782">
        <f>D37+'Plan Financement'!D21</f>
        <v>-50</v>
      </c>
    </row>
    <row r="38" ht="12.75" customHeight="1">
      <c r="B38" s="788" t="s">
        <v>224</v>
      </c>
      <c r="C38" s="789">
        <f>BFR!M14+BFR!M15+BFR!M19+BFR!L14+BFR!L15</f>
        <v>78.48</v>
      </c>
      <c r="D38" s="789">
        <f>BFR!M38+BFR!M39+BFR!M43+BFR!L38+BFR!L39</f>
        <v>87.024</v>
      </c>
      <c r="E38" s="789">
        <f>BFR!M62+BFR!M63+BFR!M67+BFR!L62+BFR!L63</f>
        <v>131.664</v>
      </c>
    </row>
    <row r="39" ht="12.75" customHeight="1">
      <c r="B39" s="89" t="s">
        <v>225</v>
      </c>
      <c r="C39" s="782">
        <f>BFR!K13+BFR!L13+BFR!M13+BFR!K21+BFR!L21+BFR!M21</f>
        <v>34.5</v>
      </c>
      <c r="D39" s="782">
        <f>BFR!K37+BFR!L37+BFR!M37+BFR!K45+BFR!L45+BFR!M45</f>
        <v>69</v>
      </c>
      <c r="E39" s="782">
        <f>BFR!K61+BFR!L61+BFR!M61+BFR!K69+BFR!L69+BFR!M69</f>
        <v>82.5</v>
      </c>
    </row>
    <row r="40" ht="12.75" customHeight="1">
      <c r="B40" s="89" t="s">
        <v>126</v>
      </c>
      <c r="C40" s="782">
        <f>TVA!B21</f>
        <v>30.48</v>
      </c>
      <c r="D40" s="782">
        <f>TVA!B30</f>
        <v>43.344</v>
      </c>
      <c r="E40" s="782">
        <f>TVA!B39</f>
        <v>60.384</v>
      </c>
    </row>
    <row r="41" ht="13.5" customHeight="1">
      <c r="B41" s="791" t="s">
        <v>226</v>
      </c>
      <c r="C41" s="792">
        <f>BFR!M24</f>
        <v>7.068547</v>
      </c>
      <c r="D41" s="792">
        <f>BFR!M48</f>
        <v>-8.036028818</v>
      </c>
      <c r="E41" s="792">
        <f>BFR!M72</f>
        <v>17.37753391</v>
      </c>
    </row>
    <row r="42" ht="13.5" customHeight="1">
      <c r="B42" s="804" t="s">
        <v>227</v>
      </c>
      <c r="C42" s="805">
        <f t="shared" ref="C42:E42" si="6">SUM(C34:C41)</f>
        <v>458.1178327</v>
      </c>
      <c r="D42" s="805">
        <f t="shared" si="6"/>
        <v>468.564114</v>
      </c>
      <c r="E42" s="805">
        <f t="shared" si="6"/>
        <v>488.8005339</v>
      </c>
    </row>
    <row r="43" ht="15.0" customHeight="1">
      <c r="B43" s="806" t="s">
        <v>228</v>
      </c>
      <c r="C43" s="796">
        <f t="shared" ref="C43:E43" si="7">SUM(C29:C41)</f>
        <v>621.6392857</v>
      </c>
      <c r="D43" s="796">
        <f t="shared" si="7"/>
        <v>616.713414</v>
      </c>
      <c r="E43" s="796">
        <f t="shared" si="7"/>
        <v>670.1913909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2"/>
  <legacyDrawing r:id="rId3"/>
</worksheet>
</file>