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84" yWindow="36" windowWidth="16212" windowHeight="4752" activeTab="1"/>
  </bookViews>
  <sheets>
    <sheet name="1. CO2e mass transport week" sheetId="2" r:id="rId1"/>
    <sheet name="2.Activity data mass tranp't wk" sheetId="1" r:id="rId2"/>
    <sheet name="3.Mass tranp't average scenario" sheetId="4" r:id="rId3"/>
    <sheet name="4. Car versus mass transit" sheetId="3" r:id="rId4"/>
  </sheets>
  <definedNames>
    <definedName name="_xlnm.Print_Area" localSheetId="0">'1. CO2e mass transport week'!$A$1:$D$37</definedName>
  </definedNames>
  <calcPr calcId="124519"/>
</workbook>
</file>

<file path=xl/calcChain.xml><?xml version="1.0" encoding="utf-8"?>
<calcChain xmlns="http://schemas.openxmlformats.org/spreadsheetml/2006/main">
  <c r="D36" i="2"/>
  <c r="D35"/>
  <c r="D34"/>
  <c r="D33"/>
  <c r="D32"/>
  <c r="B36"/>
  <c r="B35"/>
  <c r="B34"/>
  <c r="B33"/>
  <c r="B32"/>
  <c r="E8" i="4"/>
  <c r="E6"/>
  <c r="C6"/>
  <c r="E5"/>
  <c r="E4"/>
  <c r="E3"/>
  <c r="E2"/>
  <c r="C5"/>
  <c r="C4"/>
  <c r="C3"/>
  <c r="C2"/>
  <c r="B2"/>
  <c r="B37" i="2"/>
  <c r="D16"/>
  <c r="D15"/>
  <c r="D13"/>
  <c r="D12"/>
  <c r="D11"/>
  <c r="B16"/>
  <c r="B15"/>
  <c r="B14"/>
  <c r="B13"/>
  <c r="B12"/>
  <c r="B11"/>
  <c r="G32" i="1"/>
  <c r="G31"/>
  <c r="G30"/>
  <c r="G29"/>
  <c r="G28"/>
  <c r="G27"/>
  <c r="H15" i="3"/>
  <c r="H14"/>
  <c r="H13"/>
  <c r="H10"/>
  <c r="H9"/>
  <c r="H8"/>
  <c r="H5"/>
  <c r="H4"/>
  <c r="H3"/>
  <c r="G14"/>
  <c r="G13"/>
  <c r="G10"/>
  <c r="G7"/>
  <c r="G9"/>
  <c r="G8"/>
  <c r="G12"/>
  <c r="F4"/>
  <c r="G4" s="1"/>
  <c r="F5"/>
  <c r="G5" s="1"/>
  <c r="F7"/>
  <c r="F10"/>
  <c r="F12"/>
  <c r="F14"/>
  <c r="F2"/>
  <c r="G2" s="1"/>
  <c r="D14"/>
  <c r="D9"/>
  <c r="F9" s="1"/>
  <c r="D15"/>
  <c r="F15" s="1"/>
  <c r="G15" s="1"/>
  <c r="D10"/>
  <c r="D4"/>
  <c r="D13"/>
  <c r="F13" s="1"/>
  <c r="D8"/>
  <c r="F8" s="1"/>
  <c r="D3"/>
  <c r="F3" s="1"/>
  <c r="G3" s="1"/>
  <c r="G5" i="1"/>
  <c r="G3"/>
  <c r="G4"/>
  <c r="G6"/>
  <c r="G7"/>
  <c r="G8"/>
  <c r="G9"/>
  <c r="G10"/>
  <c r="G11"/>
  <c r="G12"/>
  <c r="G13"/>
  <c r="G14"/>
  <c r="G15"/>
  <c r="G16"/>
  <c r="G17"/>
  <c r="G18"/>
  <c r="G19"/>
  <c r="G20"/>
  <c r="G21"/>
  <c r="G22"/>
  <c r="G23"/>
  <c r="G2"/>
  <c r="D31"/>
  <c r="D30"/>
  <c r="D29"/>
  <c r="D28"/>
  <c r="D27"/>
  <c r="D26"/>
  <c r="D32"/>
  <c r="D8" i="2"/>
  <c r="B8"/>
  <c r="D17" l="1"/>
  <c r="B17"/>
  <c r="D37"/>
</calcChain>
</file>

<file path=xl/sharedStrings.xml><?xml version="1.0" encoding="utf-8"?>
<sst xmlns="http://schemas.openxmlformats.org/spreadsheetml/2006/main" count="169" uniqueCount="104">
  <si>
    <t>Day</t>
  </si>
  <si>
    <t>Trip</t>
  </si>
  <si>
    <t>Notes</t>
  </si>
  <si>
    <t>Mode</t>
  </si>
  <si>
    <t>Walk</t>
  </si>
  <si>
    <t>School drop off &amp; return</t>
  </si>
  <si>
    <t>School pick up &amp; return</t>
  </si>
  <si>
    <t>Total</t>
  </si>
  <si>
    <t>Subtotal walk</t>
  </si>
  <si>
    <t>Travel per person per year (KM)</t>
  </si>
  <si>
    <t>Emissions factor (KG CO2e per KM)</t>
  </si>
  <si>
    <t>Total per person per year (KG CO2e)</t>
  </si>
  <si>
    <t>Car (ICE petrol driver only)</t>
  </si>
  <si>
    <t>Bus</t>
  </si>
  <si>
    <t>Bike</t>
  </si>
  <si>
    <t>Taxi/Uber</t>
  </si>
  <si>
    <t>Private vehicle (ICE petrol driver only)</t>
  </si>
  <si>
    <t>Public transport (diesel bus)</t>
  </si>
  <si>
    <t>Walking</t>
  </si>
  <si>
    <t>Bus (diesel average 23.8 passengers)</t>
  </si>
  <si>
    <t>Motorbike</t>
  </si>
  <si>
    <t>See spreadsheet &amp; calculations for Week 36 - Urban Transport</t>
  </si>
  <si>
    <t>Australian average baseline case - transport now</t>
  </si>
  <si>
    <t>Me baseline case - my transport now</t>
  </si>
  <si>
    <t>ACT average baseline case - transport now</t>
  </si>
  <si>
    <t>Data sources for baseline travel</t>
  </si>
  <si>
    <t>Subtotal bus</t>
  </si>
  <si>
    <t>Subtotal Uber</t>
  </si>
  <si>
    <t>22.11.19</t>
  </si>
  <si>
    <t>23.11.19</t>
  </si>
  <si>
    <t>Meeting in Hughes</t>
  </si>
  <si>
    <t>Uber</t>
  </si>
  <si>
    <t>Return from meeting in Hughes</t>
  </si>
  <si>
    <t>Car pool</t>
  </si>
  <si>
    <t>Would need to leave 90 minutes early and catch 3 buses to get there in time. Took Uber instead. It was meant to cost $32 when I priced it in the morning, but rose to $70 for the trip due to 'higher than expected demand'.</t>
  </si>
  <si>
    <t>24.11.19</t>
  </si>
  <si>
    <t>Brunch in town</t>
  </si>
  <si>
    <t>Return from brunch in town</t>
  </si>
  <si>
    <t>25.11.19</t>
  </si>
  <si>
    <t>Return from brunch in town &amp; errand</t>
  </si>
  <si>
    <t>Farewell party &amp; return</t>
  </si>
  <si>
    <t>Ride to meeting at library &amp; return</t>
  </si>
  <si>
    <t>Ride</t>
  </si>
  <si>
    <t>Walk to bus stop &amp; return</t>
  </si>
  <si>
    <t>Meeting in town &amp; return</t>
  </si>
  <si>
    <t>26.11.19</t>
  </si>
  <si>
    <t>27.11.19</t>
  </si>
  <si>
    <t>28.11.19</t>
  </si>
  <si>
    <t>Bus into town for meeting</t>
  </si>
  <si>
    <t>Ride to Parliament Hse for climate change rally</t>
  </si>
  <si>
    <t>Ride home</t>
  </si>
  <si>
    <t>Freight</t>
  </si>
  <si>
    <t>Supermarket home delivery freight</t>
  </si>
  <si>
    <t>Actual vehicle distance (KM)#</t>
  </si>
  <si>
    <t>My trip distance (KM)#</t>
  </si>
  <si>
    <t>#'My trip' distance is the distance I would have travelled if I were going by my usual transport eg. ride into town / drive to a distant meeting / drive to the supermarket.</t>
  </si>
  <si>
    <t>3 people came home from the meeting by car from Hughes to Macquarie, Bruce and Evatt.</t>
  </si>
  <si>
    <t>Total emissions (KG CO2e)</t>
  </si>
  <si>
    <t>Home delivery groceries*</t>
  </si>
  <si>
    <t>I used this information to assume that the full route is 120km return for 24 deliveries = 5km driving per delivery.</t>
  </si>
  <si>
    <t>*I contacted Coles 7 times via phone and email to find out details of my home delivery. I failed. I spoke to Coles central customer care, Coles online customer orders and two branch stores. Everyone was polite and said they'd get a manager to email or call me back. No one ever did.</t>
  </si>
  <si>
    <t>I then used the 'heavy truck gasoline' emissions factor provided by the federal Department of the Environment of 0.506 kg CO2e per kilometre travelled.</t>
  </si>
  <si>
    <t>Car pool^</t>
  </si>
  <si>
    <t>^I increased the trip distance but then divided by three on the car-pool because 3 of us got home this way. I didn't divide by 2 for the Uber, as that driver wouldn't be driving if it weren't for me.</t>
  </si>
  <si>
    <t>Driver-only car</t>
  </si>
  <si>
    <t>Home delivery freight</t>
  </si>
  <si>
    <t>Emissions factor (KG CO2e per KM vehicle)</t>
  </si>
  <si>
    <t xml:space="preserve">Driver-only car </t>
  </si>
  <si>
    <t>Trip distance (KM)</t>
  </si>
  <si>
    <t>Vehicle distance (KM)</t>
  </si>
  <si>
    <t>Emissions per trip (KG CO2e)</t>
  </si>
  <si>
    <t>Emissions per year (KG CO2e)</t>
  </si>
  <si>
    <t>Car pool (driver +1)</t>
  </si>
  <si>
    <t>Supermarket shopping &amp; return</t>
  </si>
  <si>
    <t>Attend meeting across town &amp; return</t>
  </si>
  <si>
    <t>Regular commute into town &amp; return</t>
  </si>
  <si>
    <t>*Car pool assumes trip distance increases x1.5, bus x1.3. Freight distance based on tab two assumptions.</t>
  </si>
  <si>
    <t>Car pool (driver +2)</t>
  </si>
  <si>
    <t>Once per week</t>
  </si>
  <si>
    <t>Five times per week</t>
  </si>
  <si>
    <t>Reduced emissions per year by avoiding driver-only car trip</t>
  </si>
  <si>
    <t>Freight for home-delivered supermarket shopping</t>
  </si>
  <si>
    <t>Subtotal bike integration</t>
  </si>
  <si>
    <t>See tab 2</t>
  </si>
  <si>
    <t>Me - what if I extended my one-week experiment (no driver-only car trips, less bike &amp; use with bus if needed, bus where possible and car pool &amp; Uber where not)</t>
  </si>
  <si>
    <t>Trip distance per person per year (KM)</t>
  </si>
  <si>
    <t>Vehicle distance per person per year (KM)</t>
  </si>
  <si>
    <t>Emissions per person per year (KG CO2e)</t>
  </si>
  <si>
    <t>Taxi/Uber (same as baseline)</t>
  </si>
  <si>
    <t>Walking (twice as much as baseline eg. walk for school drop off, short errands or to bus stops)</t>
  </si>
  <si>
    <t>Bus (diesel average 23.8 passengers) (ten times more than baseline, consistent with my results)</t>
  </si>
  <si>
    <t>Car pool with 3 people in car (eg. Carpool to work or to a meeting once each week)</t>
  </si>
  <si>
    <t>Total (8% less total distance than baseline, consistent with my results)</t>
  </si>
  <si>
    <t>Car (ICE petrol driver only) (all trips not done by other modes; this is 4,995km less than baseline)</t>
  </si>
  <si>
    <t>*Car pool and Tax/Uber assumes trip distance increases x1.5, bus x1.3.</t>
  </si>
  <si>
    <t>ACT average - what if transport modified to favour the bus + 8% less distance overall?</t>
  </si>
  <si>
    <t>See tab 3</t>
  </si>
  <si>
    <t>Comparison total - my active travel week 37 experiment</t>
  </si>
  <si>
    <t>Comparison total - my active travel 'easy swap' experiment</t>
  </si>
  <si>
    <t>Comparison total - ACT average active travel week 37 experiment, 30% car distance by bike &amp; walk instead</t>
  </si>
  <si>
    <t>Vehicle trip distance' is the distance the actual vehicle travelled. My bus, home delivery truck, Uber and car pool car travelled further than my bike or car would if going direct.</t>
  </si>
  <si>
    <t xml:space="preserve">I wanted to find out the emissions factor per kilogram of Cole home delivery freight (which they probably don't know). Failing that, I wanted to know the vehicle route and how many deliveries it makes so I could calculate this myself. </t>
  </si>
  <si>
    <t>As I could not get management input, I quizzed low-level staff and the delivery guy and found out my home delivery comes from Gungahlin 2912 to Macquarie 2614, that they do 23-26 deliveries per run and that they also deliver to distant Murrumbateman 2582 on my run.</t>
  </si>
  <si>
    <t>On these assumptions, home delivery is not a good option. BUT if the routes are more efficient so a truck doesn't drive so far on each run, or if the truck is lower carbon,  it might be. It's really hard to tell without Coles providing proper information.</t>
  </si>
</sst>
</file>

<file path=xl/styles.xml><?xml version="1.0" encoding="utf-8"?>
<styleSheet xmlns="http://schemas.openxmlformats.org/spreadsheetml/2006/main">
  <numFmts count="6">
    <numFmt numFmtId="43" formatCode="_-* #,##0.00_-;\-* #,##0.00_-;_-* &quot;-&quot;??_-;_-@_-"/>
    <numFmt numFmtId="164" formatCode="_-* #,##0_-;\-* #,##0_-;_-* &quot;-&quot;??_-;_-@_-"/>
    <numFmt numFmtId="165" formatCode="_(* #,##0.00_);_(* \(#,##0.00\);_(* &quot;-&quot;??_);_(@_)"/>
    <numFmt numFmtId="166" formatCode="0.000"/>
    <numFmt numFmtId="167" formatCode="_-* #,##0_-;\-* #,##0_-;_-* &quot;-&quot;???_-;_-@_-"/>
    <numFmt numFmtId="168" formatCode="0.0"/>
  </numFmts>
  <fonts count="24">
    <font>
      <sz val="11"/>
      <color theme="1"/>
      <name val="Calibri"/>
      <family val="2"/>
      <scheme val="minor"/>
    </font>
    <font>
      <sz val="11"/>
      <color theme="1"/>
      <name val="Arial"/>
      <family val="2"/>
    </font>
    <font>
      <b/>
      <sz val="11"/>
      <color theme="1"/>
      <name val="Arial"/>
      <family val="2"/>
    </font>
    <font>
      <i/>
      <sz val="11"/>
      <color theme="1"/>
      <name val="Arial"/>
      <family val="2"/>
    </font>
    <font>
      <b/>
      <i/>
      <sz val="11"/>
      <color theme="1"/>
      <name val="Arial"/>
      <family val="2"/>
    </font>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sz val="10"/>
      <color theme="1"/>
      <name val="Arial"/>
      <family val="2"/>
    </font>
    <font>
      <sz val="10"/>
      <name val="Arial"/>
      <family val="2"/>
    </font>
    <font>
      <u/>
      <sz val="11"/>
      <color indexed="12"/>
      <name val="Calibri"/>
      <family val="2"/>
    </font>
    <font>
      <sz val="10"/>
      <color theme="9" tint="-0.499984740745262"/>
      <name val="Arial"/>
      <family val="2"/>
    </font>
    <font>
      <i/>
      <sz val="10"/>
      <color rgb="FFFF0000"/>
      <name val="Arial"/>
      <family val="2"/>
    </font>
    <font>
      <u/>
      <sz val="10"/>
      <color theme="11"/>
      <name val="Arial"/>
      <family val="2"/>
    </font>
    <font>
      <sz val="11"/>
      <color rgb="FF9C5700"/>
      <name val="Calibri"/>
      <family val="2"/>
      <scheme val="minor"/>
    </font>
    <font>
      <b/>
      <sz val="10"/>
      <color theme="0"/>
      <name val="Arial"/>
      <family val="2"/>
    </font>
    <font>
      <sz val="18"/>
      <color theme="3"/>
      <name val="Cambria"/>
      <family val="2"/>
      <scheme val="major"/>
    </font>
    <font>
      <b/>
      <sz val="10"/>
      <color theme="1"/>
      <name val="Arial"/>
      <family val="2"/>
    </font>
    <font>
      <b/>
      <i/>
      <sz val="10"/>
      <color theme="1"/>
      <name val="Arial"/>
      <family val="2"/>
    </font>
    <font>
      <sz val="11"/>
      <color rgb="FFFF0000"/>
      <name val="Arial"/>
      <family val="2"/>
    </font>
    <font>
      <i/>
      <sz val="10"/>
      <color theme="1"/>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99FF"/>
        <bgColor indexed="64"/>
      </patternFill>
    </fill>
    <fill>
      <patternFill patternType="solid">
        <fgColor theme="7" tint="0.39997558519241921"/>
        <bgColor rgb="FF000000"/>
      </patternFill>
    </fill>
    <fill>
      <patternFill patternType="solid">
        <fgColor rgb="FFFFFF99"/>
        <bgColor indexed="64"/>
      </patternFill>
    </fill>
    <fill>
      <patternFill patternType="solid">
        <fgColor rgb="FFFFFF99"/>
        <bgColor rgb="FF000000"/>
      </patternFill>
    </fill>
    <fill>
      <patternFill patternType="solid">
        <fgColor rgb="FF92D050"/>
        <bgColor indexed="64"/>
      </patternFill>
    </fill>
    <fill>
      <patternFill patternType="solid">
        <fgColor rgb="FF002060"/>
        <bgColor indexed="64"/>
      </patternFill>
    </fill>
    <fill>
      <patternFill patternType="solid">
        <fgColor theme="4" tint="0.79998168889431442"/>
        <bgColor rgb="FF000000"/>
      </patternFill>
    </fill>
    <fill>
      <patternFill patternType="solid">
        <fgColor rgb="FFFF0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207">
    <xf numFmtId="0" fontId="0" fillId="0" borderId="0"/>
    <xf numFmtId="43" fontId="5" fillId="0" borderId="0" applyFon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9"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9"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9"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9"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9"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11" fillId="0" borderId="0"/>
    <xf numFmtId="0" fontId="5" fillId="14" borderId="0" applyNumberFormat="0" applyBorder="0" applyAlignment="0" applyProtection="0"/>
    <xf numFmtId="0" fontId="5" fillId="10" borderId="0" applyNumberFormat="0" applyBorder="0" applyAlignment="0" applyProtection="0"/>
    <xf numFmtId="0" fontId="5" fillId="30" borderId="0" applyNumberFormat="0" applyBorder="0" applyAlignment="0" applyProtection="0"/>
    <xf numFmtId="0" fontId="5" fillId="26" borderId="0" applyNumberFormat="0" applyBorder="0" applyAlignment="0" applyProtection="0"/>
    <xf numFmtId="0" fontId="5" fillId="22" borderId="0" applyNumberFormat="0" applyBorder="0" applyAlignment="0" applyProtection="0"/>
    <xf numFmtId="0" fontId="5" fillId="18"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12" fillId="31" borderId="6" applyNumberFormat="0" applyAlignment="0" applyProtection="0"/>
    <xf numFmtId="0" fontId="14" fillId="32" borderId="7" applyNumberFormat="0" applyProtection="0">
      <alignment vertical="center"/>
    </xf>
    <xf numFmtId="0" fontId="5" fillId="30" borderId="0" applyNumberFormat="0" applyBorder="0" applyAlignment="0" applyProtection="0"/>
    <xf numFmtId="165" fontId="1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1" fillId="0" borderId="0"/>
    <xf numFmtId="0" fontId="13" fillId="0" borderId="0" applyNumberFormat="0" applyFill="0" applyBorder="0" applyAlignment="0" applyProtection="0">
      <alignment vertical="top"/>
      <protection locked="0"/>
    </xf>
    <xf numFmtId="0" fontId="12" fillId="33" borderId="3" applyNumberFormat="0" applyBorder="0" applyAlignment="0" applyProtection="0"/>
    <xf numFmtId="0" fontId="12" fillId="34" borderId="0">
      <alignment vertical="center"/>
    </xf>
    <xf numFmtId="0" fontId="12" fillId="35" borderId="8" applyNumberFormat="0" applyAlignment="0" applyProtection="0"/>
    <xf numFmtId="0" fontId="17" fillId="4" borderId="0" applyNumberFormat="0" applyBorder="0" applyAlignment="0" applyProtection="0"/>
    <xf numFmtId="0" fontId="11" fillId="6" borderId="5" applyNumberFormat="0" applyFont="0" applyAlignment="0" applyProtection="0"/>
    <xf numFmtId="0" fontId="18" fillId="36" borderId="9" applyNumberFormat="0" applyAlignment="0" applyProtection="0"/>
    <xf numFmtId="0" fontId="12" fillId="37" borderId="10" applyNumberFormat="0" applyProtection="0">
      <alignment vertical="center"/>
    </xf>
    <xf numFmtId="0" fontId="19" fillId="0" borderId="0" applyNumberFormat="0" applyFill="0" applyBorder="0" applyAlignment="0" applyProtection="0"/>
    <xf numFmtId="0" fontId="18" fillId="3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12" fillId="31" borderId="6" applyNumberFormat="0" applyAlignment="0" applyProtection="0"/>
    <xf numFmtId="0" fontId="14" fillId="32" borderId="7" applyNumberFormat="0" applyProtection="0">
      <alignment vertical="center"/>
    </xf>
    <xf numFmtId="0" fontId="5" fillId="14" borderId="0" applyNumberFormat="0" applyBorder="0" applyAlignment="0" applyProtection="0"/>
    <xf numFmtId="165" fontId="11" fillId="0" borderId="0" applyFont="0" applyFill="0" applyBorder="0" applyAlignment="0" applyProtection="0"/>
    <xf numFmtId="0" fontId="15" fillId="0" borderId="0" applyNumberFormat="0" applyFill="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12" fillId="33" borderId="3" applyNumberFormat="0" applyBorder="0" applyAlignment="0" applyProtection="0"/>
    <xf numFmtId="0" fontId="5" fillId="30" borderId="0" applyNumberFormat="0" applyBorder="0" applyAlignment="0" applyProtection="0"/>
    <xf numFmtId="0" fontId="12" fillId="35" borderId="8" applyNumberFormat="0" applyAlignment="0" applyProtection="0"/>
    <xf numFmtId="0" fontId="17" fillId="4" borderId="0" applyNumberFormat="0" applyBorder="0" applyAlignment="0" applyProtection="0"/>
    <xf numFmtId="0" fontId="11" fillId="6" borderId="5" applyNumberFormat="0" applyFont="0" applyAlignment="0" applyProtection="0"/>
    <xf numFmtId="0" fontId="18" fillId="36" borderId="9"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5" fillId="10" borderId="0" applyNumberFormat="0" applyBorder="0" applyAlignment="0" applyProtection="0"/>
    <xf numFmtId="0" fontId="12" fillId="31" borderId="6" applyNumberFormat="0" applyAlignment="0" applyProtection="0"/>
    <xf numFmtId="0" fontId="14" fillId="32" borderId="7" applyNumberFormat="0" applyProtection="0">
      <alignment vertical="center"/>
    </xf>
    <xf numFmtId="0" fontId="5" fillId="14" borderId="0" applyNumberFormat="0" applyBorder="0" applyAlignment="0" applyProtection="0"/>
    <xf numFmtId="165" fontId="11" fillId="0" borderId="0" applyFont="0" applyFill="0" applyBorder="0" applyAlignment="0" applyProtection="0"/>
    <xf numFmtId="0" fontId="15" fillId="0" borderId="0" applyNumberFormat="0" applyFill="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12" fillId="33" borderId="3" applyNumberFormat="0" applyBorder="0" applyAlignment="0" applyProtection="0"/>
    <xf numFmtId="0" fontId="5" fillId="30" borderId="0" applyNumberFormat="0" applyBorder="0" applyAlignment="0" applyProtection="0"/>
    <xf numFmtId="0" fontId="12" fillId="35" borderId="8" applyNumberFormat="0" applyAlignment="0" applyProtection="0"/>
    <xf numFmtId="0" fontId="17" fillId="4" borderId="0" applyNumberFormat="0" applyBorder="0" applyAlignment="0" applyProtection="0"/>
    <xf numFmtId="0" fontId="11" fillId="6" borderId="5" applyNumberFormat="0" applyFont="0" applyAlignment="0" applyProtection="0"/>
    <xf numFmtId="0" fontId="18" fillId="36" borderId="9"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5" fillId="10" borderId="0" applyNumberFormat="0" applyBorder="0" applyAlignment="0" applyProtection="0"/>
    <xf numFmtId="0" fontId="12" fillId="31" borderId="6" applyNumberFormat="0" applyAlignment="0" applyProtection="0"/>
    <xf numFmtId="0" fontId="14" fillId="32" borderId="7" applyNumberFormat="0" applyProtection="0">
      <alignment vertical="center"/>
    </xf>
    <xf numFmtId="0" fontId="5" fillId="14" borderId="0" applyNumberFormat="0" applyBorder="0" applyAlignment="0" applyProtection="0"/>
    <xf numFmtId="165" fontId="11" fillId="0" borderId="0" applyFont="0" applyFill="0" applyBorder="0" applyAlignment="0" applyProtection="0"/>
    <xf numFmtId="0" fontId="15" fillId="0" borderId="0" applyNumberFormat="0" applyFill="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12" fillId="33" borderId="3" applyNumberFormat="0" applyBorder="0" applyAlignment="0" applyProtection="0"/>
    <xf numFmtId="0" fontId="5" fillId="30" borderId="0" applyNumberFormat="0" applyBorder="0" applyAlignment="0" applyProtection="0"/>
    <xf numFmtId="0" fontId="12" fillId="35" borderId="8" applyNumberFormat="0" applyAlignment="0" applyProtection="0"/>
    <xf numFmtId="0" fontId="17" fillId="4" borderId="0" applyNumberFormat="0" applyBorder="0" applyAlignment="0" applyProtection="0"/>
    <xf numFmtId="0" fontId="11" fillId="6" borderId="5" applyNumberFormat="0" applyFont="0" applyAlignment="0" applyProtection="0"/>
    <xf numFmtId="0" fontId="18" fillId="36" borderId="9"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5" fillId="10" borderId="0" applyNumberFormat="0" applyBorder="0" applyAlignment="0" applyProtection="0"/>
    <xf numFmtId="0" fontId="12" fillId="31" borderId="6" applyNumberFormat="0" applyAlignment="0" applyProtection="0"/>
    <xf numFmtId="0" fontId="14" fillId="32" borderId="7" applyNumberFormat="0" applyProtection="0">
      <alignment vertical="center"/>
    </xf>
    <xf numFmtId="0" fontId="5" fillId="14" borderId="0" applyNumberFormat="0" applyBorder="0" applyAlignment="0" applyProtection="0"/>
    <xf numFmtId="165" fontId="11" fillId="0" borderId="0" applyFont="0" applyFill="0" applyBorder="0" applyAlignment="0" applyProtection="0"/>
    <xf numFmtId="0" fontId="15" fillId="0" borderId="0" applyNumberFormat="0" applyFill="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12" fillId="33" borderId="3" applyNumberFormat="0" applyBorder="0" applyAlignment="0" applyProtection="0"/>
    <xf numFmtId="0" fontId="5" fillId="30" borderId="0" applyNumberFormat="0" applyBorder="0" applyAlignment="0" applyProtection="0"/>
    <xf numFmtId="0" fontId="12" fillId="35" borderId="8" applyNumberFormat="0" applyAlignment="0" applyProtection="0"/>
    <xf numFmtId="0" fontId="17" fillId="4" borderId="0" applyNumberFormat="0" applyBorder="0" applyAlignment="0" applyProtection="0"/>
    <xf numFmtId="0" fontId="11" fillId="6" borderId="5" applyNumberFormat="0" applyFont="0" applyAlignment="0" applyProtection="0"/>
    <xf numFmtId="0" fontId="18" fillId="36" borderId="9"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5" fillId="10" borderId="0" applyNumberFormat="0" applyBorder="0" applyAlignment="0" applyProtection="0"/>
    <xf numFmtId="0" fontId="12" fillId="31" borderId="6" applyNumberFormat="0" applyAlignment="0" applyProtection="0"/>
    <xf numFmtId="0" fontId="14" fillId="32" borderId="7" applyNumberFormat="0" applyProtection="0">
      <alignment vertical="center"/>
    </xf>
    <xf numFmtId="0" fontId="5" fillId="14" borderId="0" applyNumberFormat="0" applyBorder="0" applyAlignment="0" applyProtection="0"/>
    <xf numFmtId="165" fontId="11" fillId="0" borderId="0" applyFont="0" applyFill="0" applyBorder="0" applyAlignment="0" applyProtection="0"/>
    <xf numFmtId="0" fontId="15" fillId="0" borderId="0" applyNumberFormat="0" applyFill="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12" fillId="33" borderId="3" applyNumberFormat="0" applyBorder="0" applyAlignment="0" applyProtection="0"/>
    <xf numFmtId="0" fontId="5" fillId="30" borderId="0" applyNumberFormat="0" applyBorder="0" applyAlignment="0" applyProtection="0"/>
    <xf numFmtId="0" fontId="12" fillId="35" borderId="8" applyNumberFormat="0" applyAlignment="0" applyProtection="0"/>
    <xf numFmtId="0" fontId="17" fillId="4" borderId="0" applyNumberFormat="0" applyBorder="0" applyAlignment="0" applyProtection="0"/>
    <xf numFmtId="0" fontId="11" fillId="6" borderId="5" applyNumberFormat="0" applyFont="0" applyAlignment="0" applyProtection="0"/>
    <xf numFmtId="0" fontId="18" fillId="36" borderId="9"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12" fillId="31" borderId="6" applyNumberFormat="0" applyAlignment="0" applyProtection="0"/>
    <xf numFmtId="0" fontId="14" fillId="32" borderId="7" applyNumberFormat="0" applyProtection="0">
      <alignment vertical="center"/>
    </xf>
    <xf numFmtId="165" fontId="11" fillId="0" borderId="0" applyFont="0" applyFill="0" applyBorder="0" applyAlignment="0" applyProtection="0"/>
    <xf numFmtId="0" fontId="15" fillId="0" borderId="0" applyNumberFormat="0" applyFill="0" applyBorder="0" applyAlignment="0" applyProtection="0"/>
    <xf numFmtId="0" fontId="12" fillId="33" borderId="3" applyNumberFormat="0" applyBorder="0" applyAlignment="0" applyProtection="0"/>
    <xf numFmtId="0" fontId="12" fillId="35" borderId="8" applyNumberFormat="0" applyAlignment="0" applyProtection="0"/>
    <xf numFmtId="0" fontId="17" fillId="4" borderId="0" applyNumberFormat="0" applyBorder="0" applyAlignment="0" applyProtection="0"/>
    <xf numFmtId="0" fontId="11" fillId="6" borderId="5" applyNumberFormat="0" applyFont="0" applyAlignment="0" applyProtection="0"/>
    <xf numFmtId="0" fontId="18" fillId="36" borderId="9"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12" fillId="31" borderId="6" applyNumberFormat="0" applyAlignment="0" applyProtection="0"/>
    <xf numFmtId="0" fontId="14" fillId="32" borderId="7" applyNumberFormat="0" applyProtection="0">
      <alignment vertical="center"/>
    </xf>
    <xf numFmtId="165" fontId="11" fillId="0" borderId="0" applyFont="0" applyFill="0" applyBorder="0" applyAlignment="0" applyProtection="0"/>
    <xf numFmtId="0" fontId="15" fillId="0" borderId="0" applyNumberFormat="0" applyFill="0" applyBorder="0" applyAlignment="0" applyProtection="0"/>
    <xf numFmtId="0" fontId="12" fillId="33" borderId="3" applyNumberFormat="0" applyBorder="0" applyAlignment="0" applyProtection="0"/>
    <xf numFmtId="0" fontId="12" fillId="35" borderId="8" applyNumberFormat="0" applyAlignment="0" applyProtection="0"/>
    <xf numFmtId="0" fontId="17" fillId="4" borderId="0" applyNumberFormat="0" applyBorder="0" applyAlignment="0" applyProtection="0"/>
    <xf numFmtId="0" fontId="11" fillId="6" borderId="5" applyNumberFormat="0" applyFont="0" applyAlignment="0" applyProtection="0"/>
    <xf numFmtId="0" fontId="18" fillId="36" borderId="9"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12" fillId="31" borderId="6" applyNumberFormat="0" applyAlignment="0" applyProtection="0"/>
    <xf numFmtId="0" fontId="14" fillId="32" borderId="7" applyNumberFormat="0" applyProtection="0">
      <alignment vertical="center"/>
    </xf>
    <xf numFmtId="165" fontId="11" fillId="0" borderId="0" applyFont="0" applyFill="0" applyBorder="0" applyAlignment="0" applyProtection="0"/>
    <xf numFmtId="0" fontId="15" fillId="0" borderId="0" applyNumberFormat="0" applyFill="0" applyBorder="0" applyAlignment="0" applyProtection="0"/>
    <xf numFmtId="0" fontId="12" fillId="33" borderId="3" applyNumberFormat="0" applyBorder="0" applyAlignment="0" applyProtection="0"/>
    <xf numFmtId="0" fontId="12" fillId="35" borderId="8" applyNumberFormat="0" applyAlignment="0" applyProtection="0"/>
    <xf numFmtId="0" fontId="17" fillId="4" borderId="0" applyNumberFormat="0" applyBorder="0" applyAlignment="0" applyProtection="0"/>
    <xf numFmtId="0" fontId="11" fillId="6" borderId="5" applyNumberFormat="0" applyFont="0" applyAlignment="0" applyProtection="0"/>
    <xf numFmtId="0" fontId="18" fillId="36" borderId="9"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12" fillId="31" borderId="6" applyNumberFormat="0" applyAlignment="0" applyProtection="0"/>
    <xf numFmtId="0" fontId="14" fillId="32" borderId="7" applyNumberFormat="0" applyProtection="0">
      <alignment vertical="center"/>
    </xf>
    <xf numFmtId="165" fontId="11" fillId="0" borderId="0" applyFont="0" applyFill="0" applyBorder="0" applyAlignment="0" applyProtection="0"/>
    <xf numFmtId="0" fontId="15" fillId="0" borderId="0" applyNumberFormat="0" applyFill="0" applyBorder="0" applyAlignment="0" applyProtection="0"/>
    <xf numFmtId="0" fontId="12" fillId="33" borderId="3" applyNumberFormat="0" applyBorder="0" applyAlignment="0" applyProtection="0"/>
    <xf numFmtId="0" fontId="12" fillId="35" borderId="8" applyNumberFormat="0" applyAlignment="0" applyProtection="0"/>
    <xf numFmtId="0" fontId="17" fillId="4" borderId="0" applyNumberFormat="0" applyBorder="0" applyAlignment="0" applyProtection="0"/>
    <xf numFmtId="0" fontId="11" fillId="6" borderId="5" applyNumberFormat="0" applyFont="0" applyAlignment="0" applyProtection="0"/>
    <xf numFmtId="0" fontId="18" fillId="36" borderId="9" applyNumberFormat="0" applyAlignment="0" applyProtection="0"/>
    <xf numFmtId="0" fontId="19" fillId="0" borderId="0" applyNumberFormat="0" applyFill="0" applyBorder="0" applyAlignment="0" applyProtection="0"/>
    <xf numFmtId="0" fontId="18" fillId="38" borderId="0" applyNumberFormat="0" applyBorder="0" applyAlignment="0" applyProtection="0"/>
  </cellStyleXfs>
  <cellXfs count="81">
    <xf numFmtId="0" fontId="0" fillId="0" borderId="0" xfId="0"/>
    <xf numFmtId="0" fontId="1" fillId="0" borderId="0" xfId="0" applyFont="1"/>
    <xf numFmtId="0" fontId="2" fillId="0" borderId="1" xfId="0" applyFont="1" applyBorder="1"/>
    <xf numFmtId="0" fontId="1" fillId="0" borderId="1" xfId="0" applyFont="1" applyBorder="1"/>
    <xf numFmtId="0" fontId="1" fillId="0" borderId="2" xfId="0" applyFont="1" applyFill="1" applyBorder="1"/>
    <xf numFmtId="0" fontId="3" fillId="0" borderId="1" xfId="0" applyFont="1" applyBorder="1"/>
    <xf numFmtId="0" fontId="0" fillId="0" borderId="1" xfId="0" applyBorder="1"/>
    <xf numFmtId="0" fontId="4" fillId="0" borderId="1" xfId="0" applyFont="1" applyBorder="1"/>
    <xf numFmtId="167" fontId="21" fillId="41" borderId="1" xfId="0" applyNumberFormat="1" applyFont="1" applyFill="1" applyBorder="1"/>
    <xf numFmtId="0" fontId="0" fillId="0" borderId="0" xfId="0"/>
    <xf numFmtId="0" fontId="10" fillId="0" borderId="0" xfId="0" applyFont="1"/>
    <xf numFmtId="164" fontId="21" fillId="41" borderId="1" xfId="1" applyNumberFormat="1" applyFont="1" applyFill="1" applyBorder="1"/>
    <xf numFmtId="0" fontId="21" fillId="41" borderId="1" xfId="0" applyFont="1" applyFill="1" applyBorder="1"/>
    <xf numFmtId="167" fontId="11" fillId="39" borderId="1" xfId="0" applyNumberFormat="1" applyFont="1" applyFill="1" applyBorder="1"/>
    <xf numFmtId="164" fontId="21" fillId="40" borderId="1" xfId="0" applyNumberFormat="1" applyFont="1" applyFill="1" applyBorder="1"/>
    <xf numFmtId="164" fontId="11" fillId="41" borderId="1" xfId="0" applyNumberFormat="1" applyFont="1" applyFill="1" applyBorder="1"/>
    <xf numFmtId="164" fontId="21" fillId="39" borderId="1" xfId="0" applyNumberFormat="1" applyFont="1" applyFill="1" applyBorder="1"/>
    <xf numFmtId="164" fontId="21" fillId="40" borderId="1" xfId="1" applyNumberFormat="1" applyFont="1" applyFill="1" applyBorder="1"/>
    <xf numFmtId="166" fontId="11" fillId="41" borderId="1" xfId="0" applyNumberFormat="1" applyFont="1" applyFill="1" applyBorder="1"/>
    <xf numFmtId="164" fontId="21" fillId="39" borderId="1" xfId="1" applyNumberFormat="1" applyFont="1" applyFill="1" applyBorder="1"/>
    <xf numFmtId="164" fontId="11" fillId="40" borderId="1" xfId="0" applyNumberFormat="1" applyFont="1" applyFill="1" applyBorder="1"/>
    <xf numFmtId="164" fontId="11" fillId="41" borderId="1" xfId="1" applyNumberFormat="1" applyFont="1" applyFill="1" applyBorder="1"/>
    <xf numFmtId="164" fontId="11" fillId="39" borderId="1" xfId="0" applyNumberFormat="1" applyFont="1" applyFill="1" applyBorder="1"/>
    <xf numFmtId="0" fontId="11" fillId="40" borderId="1" xfId="0" applyFont="1" applyFill="1" applyBorder="1"/>
    <xf numFmtId="0" fontId="11" fillId="41" borderId="1" xfId="0" applyFont="1" applyFill="1" applyBorder="1"/>
    <xf numFmtId="0" fontId="11" fillId="39" borderId="1" xfId="0" applyFont="1" applyFill="1" applyBorder="1"/>
    <xf numFmtId="166" fontId="11" fillId="40" borderId="1" xfId="0" applyNumberFormat="1" applyFont="1" applyFill="1" applyBorder="1"/>
    <xf numFmtId="0" fontId="20" fillId="41" borderId="1" xfId="0" applyFont="1" applyFill="1" applyBorder="1"/>
    <xf numFmtId="166" fontId="11" fillId="39" borderId="1" xfId="0" applyNumberFormat="1" applyFont="1" applyFill="1" applyBorder="1"/>
    <xf numFmtId="164" fontId="11" fillId="40" borderId="1" xfId="1" applyNumberFormat="1" applyFont="1" applyFill="1" applyBorder="1"/>
    <xf numFmtId="0" fontId="20" fillId="0" borderId="1" xfId="0" applyFont="1" applyBorder="1" applyAlignment="1">
      <alignment wrapText="1"/>
    </xf>
    <xf numFmtId="164" fontId="11" fillId="39" borderId="1" xfId="1" applyNumberFormat="1" applyFont="1" applyFill="1" applyBorder="1"/>
    <xf numFmtId="0" fontId="21" fillId="40" borderId="1" xfId="0" applyFont="1" applyFill="1" applyBorder="1"/>
    <xf numFmtId="167" fontId="11" fillId="41" borderId="1" xfId="0" applyNumberFormat="1" applyFont="1" applyFill="1" applyBorder="1"/>
    <xf numFmtId="0" fontId="21" fillId="39" borderId="1" xfId="0" applyFont="1" applyFill="1" applyBorder="1"/>
    <xf numFmtId="0" fontId="20" fillId="0" borderId="1" xfId="0" applyFont="1" applyBorder="1"/>
    <xf numFmtId="164" fontId="21" fillId="41" borderId="1" xfId="0" applyNumberFormat="1" applyFont="1" applyFill="1" applyBorder="1"/>
    <xf numFmtId="167" fontId="21" fillId="39" borderId="1" xfId="0" applyNumberFormat="1" applyFont="1" applyFill="1" applyBorder="1"/>
    <xf numFmtId="0" fontId="0" fillId="0" borderId="0" xfId="0"/>
    <xf numFmtId="0" fontId="0" fillId="0" borderId="0" xfId="0"/>
    <xf numFmtId="0" fontId="1" fillId="0" borderId="1" xfId="0" applyFont="1" applyBorder="1"/>
    <xf numFmtId="0" fontId="1" fillId="0" borderId="1" xfId="0" applyFont="1" applyBorder="1" applyAlignment="1">
      <alignment wrapText="1"/>
    </xf>
    <xf numFmtId="0" fontId="1" fillId="0" borderId="1" xfId="0" applyFont="1" applyFill="1" applyBorder="1"/>
    <xf numFmtId="0" fontId="2" fillId="0" borderId="1" xfId="0" applyFont="1" applyBorder="1" applyAlignment="1">
      <alignment wrapText="1"/>
    </xf>
    <xf numFmtId="0" fontId="0" fillId="0" borderId="0" xfId="0" quotePrefix="1"/>
    <xf numFmtId="168" fontId="1" fillId="0" borderId="1" xfId="0" applyNumberFormat="1" applyFont="1" applyBorder="1"/>
    <xf numFmtId="2" fontId="1" fillId="0" borderId="1" xfId="0" applyNumberFormat="1" applyFont="1" applyBorder="1"/>
    <xf numFmtId="166" fontId="1" fillId="0" borderId="1" xfId="0" applyNumberFormat="1" applyFont="1" applyBorder="1"/>
    <xf numFmtId="166" fontId="1" fillId="0" borderId="2" xfId="0" applyNumberFormat="1" applyFont="1" applyFill="1" applyBorder="1"/>
    <xf numFmtId="166" fontId="1" fillId="0" borderId="1" xfId="0" applyNumberFormat="1" applyFont="1" applyFill="1" applyBorder="1"/>
    <xf numFmtId="1" fontId="2" fillId="0" borderId="1" xfId="0" applyNumberFormat="1" applyFont="1" applyBorder="1"/>
    <xf numFmtId="168" fontId="1" fillId="42" borderId="1" xfId="0" applyNumberFormat="1" applyFont="1" applyFill="1" applyBorder="1"/>
    <xf numFmtId="0" fontId="1" fillId="0" borderId="0" xfId="0" applyFont="1" applyBorder="1"/>
    <xf numFmtId="0" fontId="2" fillId="0" borderId="1" xfId="0" applyFont="1" applyFill="1" applyBorder="1" applyAlignment="1">
      <alignment wrapText="1"/>
    </xf>
    <xf numFmtId="1" fontId="1" fillId="0" borderId="1" xfId="0" applyNumberFormat="1" applyFont="1" applyBorder="1"/>
    <xf numFmtId="1" fontId="22" fillId="0" borderId="1" xfId="0" applyNumberFormat="1" applyFont="1" applyBorder="1"/>
    <xf numFmtId="168" fontId="3" fillId="0" borderId="1" xfId="0" applyNumberFormat="1" applyFont="1" applyBorder="1"/>
    <xf numFmtId="0" fontId="20" fillId="41" borderId="1" xfId="0" applyFont="1" applyFill="1" applyBorder="1" applyAlignment="1">
      <alignment wrapText="1"/>
    </xf>
    <xf numFmtId="166" fontId="23" fillId="41" borderId="1" xfId="0" applyNumberFormat="1" applyFont="1" applyFill="1" applyBorder="1"/>
    <xf numFmtId="0" fontId="11" fillId="43" borderId="1" xfId="0" applyFont="1" applyFill="1" applyBorder="1"/>
    <xf numFmtId="164" fontId="1" fillId="0" borderId="1" xfId="1" applyNumberFormat="1" applyFont="1" applyBorder="1"/>
    <xf numFmtId="164" fontId="4" fillId="0" borderId="1" xfId="1" applyNumberFormat="1" applyFont="1" applyBorder="1"/>
    <xf numFmtId="166" fontId="1" fillId="0" borderId="1" xfId="0" applyNumberFormat="1" applyFont="1" applyBorder="1"/>
    <xf numFmtId="166" fontId="1" fillId="0" borderId="1" xfId="0" applyNumberFormat="1" applyFont="1" applyBorder="1"/>
    <xf numFmtId="166" fontId="1" fillId="0" borderId="1" xfId="0" applyNumberFormat="1" applyFont="1" applyBorder="1"/>
    <xf numFmtId="166" fontId="1" fillId="0" borderId="1" xfId="0" applyNumberFormat="1" applyFont="1" applyBorder="1"/>
    <xf numFmtId="0" fontId="4" fillId="0" borderId="1" xfId="0" applyFont="1" applyBorder="1"/>
    <xf numFmtId="0" fontId="2" fillId="0" borderId="1" xfId="0" applyFont="1" applyBorder="1" applyAlignment="1">
      <alignment wrapText="1"/>
    </xf>
    <xf numFmtId="0" fontId="1" fillId="0" borderId="0" xfId="0" applyFont="1" applyBorder="1"/>
    <xf numFmtId="166" fontId="23" fillId="39" borderId="1" xfId="0" applyNumberFormat="1" applyFont="1" applyFill="1" applyBorder="1"/>
    <xf numFmtId="0" fontId="0" fillId="0" borderId="0" xfId="0"/>
    <xf numFmtId="167" fontId="21" fillId="41" borderId="1" xfId="0" applyNumberFormat="1" applyFont="1" applyFill="1" applyBorder="1"/>
    <xf numFmtId="164" fontId="21" fillId="41" borderId="1" xfId="1" applyNumberFormat="1" applyFont="1" applyFill="1" applyBorder="1"/>
    <xf numFmtId="0" fontId="21" fillId="41" borderId="1" xfId="0" applyFont="1" applyFill="1" applyBorder="1"/>
    <xf numFmtId="164" fontId="21" fillId="39" borderId="1" xfId="0" applyNumberFormat="1" applyFont="1" applyFill="1" applyBorder="1"/>
    <xf numFmtId="0" fontId="11" fillId="41" borderId="1" xfId="0" applyFont="1" applyFill="1" applyBorder="1"/>
    <xf numFmtId="0" fontId="11" fillId="39" borderId="1" xfId="0" applyFont="1" applyFill="1" applyBorder="1"/>
    <xf numFmtId="0" fontId="21" fillId="39" borderId="1" xfId="0" applyFont="1" applyFill="1" applyBorder="1"/>
    <xf numFmtId="167" fontId="21" fillId="39" borderId="1" xfId="0" applyNumberFormat="1" applyFont="1" applyFill="1" applyBorder="1"/>
    <xf numFmtId="0" fontId="21" fillId="39" borderId="1" xfId="0" applyFont="1" applyFill="1" applyBorder="1" applyAlignment="1"/>
    <xf numFmtId="0" fontId="21" fillId="39" borderId="1" xfId="0" applyFont="1" applyFill="1" applyBorder="1" applyAlignment="1">
      <alignment wrapText="1"/>
    </xf>
  </cellXfs>
  <cellStyles count="207">
    <cellStyle name="20% - Accent1" xfId="6" builtinId="30" customBuiltin="1"/>
    <cellStyle name="20% - Accent2" xfId="9" builtinId="34" customBuiltin="1"/>
    <cellStyle name="20% - Accent3" xfId="12" builtinId="38" customBuiltin="1"/>
    <cellStyle name="20% - Accent4" xfId="15" builtinId="42" customBuiltin="1"/>
    <cellStyle name="20% - Accent5" xfId="18" builtinId="46" customBuiltin="1"/>
    <cellStyle name="20% - Accent6" xfId="21" builtinId="50" customBuiltin="1"/>
    <cellStyle name="40% - Accent1" xfId="7" builtinId="31" customBuiltin="1"/>
    <cellStyle name="40% - Accent2" xfId="10" builtinId="35" customBuiltin="1"/>
    <cellStyle name="40% - Accent3" xfId="13" builtinId="39" customBuiltin="1"/>
    <cellStyle name="40% - Accent4" xfId="16" builtinId="43" customBuiltin="1"/>
    <cellStyle name="40% - Accent5" xfId="19" builtinId="47" customBuiltin="1"/>
    <cellStyle name="40% - Accent6" xfId="22" builtinId="51" customBuiltin="1"/>
    <cellStyle name="60% - Accent1 10" xfId="124"/>
    <cellStyle name="60% - Accent1 11" xfId="142"/>
    <cellStyle name="60% - Accent1 2" xfId="36"/>
    <cellStyle name="60% - Accent1 3" xfId="31"/>
    <cellStyle name="60% - Accent1 4" xfId="32"/>
    <cellStyle name="60% - Accent1 5" xfId="25"/>
    <cellStyle name="60% - Accent1 6" xfId="44"/>
    <cellStyle name="60% - Accent1 7" xfId="70"/>
    <cellStyle name="60% - Accent1 8" xfId="88"/>
    <cellStyle name="60% - Accent1 9" xfId="106"/>
    <cellStyle name="60% - Accent2 10" xfId="127"/>
    <cellStyle name="60% - Accent2 11" xfId="145"/>
    <cellStyle name="60% - Accent2 2" xfId="37"/>
    <cellStyle name="60% - Accent2 3" xfId="30"/>
    <cellStyle name="60% - Accent2 4" xfId="33"/>
    <cellStyle name="60% - Accent2 5" xfId="24"/>
    <cellStyle name="60% - Accent2 6" xfId="45"/>
    <cellStyle name="60% - Accent2 7" xfId="73"/>
    <cellStyle name="60% - Accent2 8" xfId="91"/>
    <cellStyle name="60% - Accent2 9" xfId="109"/>
    <cellStyle name="60% - Accent3 10" xfId="130"/>
    <cellStyle name="60% - Accent3 11" xfId="148"/>
    <cellStyle name="60% - Accent3 2" xfId="38"/>
    <cellStyle name="60% - Accent3 3" xfId="29"/>
    <cellStyle name="60% - Accent3 4" xfId="34"/>
    <cellStyle name="60% - Accent3 5" xfId="66"/>
    <cellStyle name="60% - Accent3 6" xfId="46"/>
    <cellStyle name="60% - Accent3 7" xfId="76"/>
    <cellStyle name="60% - Accent3 8" xfId="94"/>
    <cellStyle name="60% - Accent3 9" xfId="112"/>
    <cellStyle name="60% - Accent4 10" xfId="131"/>
    <cellStyle name="60% - Accent4 11" xfId="149"/>
    <cellStyle name="60% - Accent4 2" xfId="39"/>
    <cellStyle name="60% - Accent4 3" xfId="28"/>
    <cellStyle name="60% - Accent4 4" xfId="35"/>
    <cellStyle name="60% - Accent4 5" xfId="67"/>
    <cellStyle name="60% - Accent4 6" xfId="47"/>
    <cellStyle name="60% - Accent4 7" xfId="77"/>
    <cellStyle name="60% - Accent4 8" xfId="95"/>
    <cellStyle name="60% - Accent4 9" xfId="113"/>
    <cellStyle name="60% - Accent5 10" xfId="132"/>
    <cellStyle name="60% - Accent5 11" xfId="150"/>
    <cellStyle name="60% - Accent5 2" xfId="40"/>
    <cellStyle name="60% - Accent5 3" xfId="27"/>
    <cellStyle name="60% - Accent5 4" xfId="42"/>
    <cellStyle name="60% - Accent5 5" xfId="68"/>
    <cellStyle name="60% - Accent5 6" xfId="48"/>
    <cellStyle name="60% - Accent5 7" xfId="78"/>
    <cellStyle name="60% - Accent5 8" xfId="96"/>
    <cellStyle name="60% - Accent5 9" xfId="114"/>
    <cellStyle name="60% - Accent6 10" xfId="134"/>
    <cellStyle name="60% - Accent6 11" xfId="152"/>
    <cellStyle name="60% - Accent6 2" xfId="41"/>
    <cellStyle name="60% - Accent6 3" xfId="26"/>
    <cellStyle name="60% - Accent6 4" xfId="43"/>
    <cellStyle name="60% - Accent6 5" xfId="69"/>
    <cellStyle name="60% - Accent6 6" xfId="51"/>
    <cellStyle name="60% - Accent6 7" xfId="80"/>
    <cellStyle name="60% - Accent6 8" xfId="98"/>
    <cellStyle name="60% - Accent6 9" xfId="116"/>
    <cellStyle name="Accent1" xfId="5" builtinId="29" customBuiltin="1"/>
    <cellStyle name="Accent2" xfId="8" builtinId="33" customBuiltin="1"/>
    <cellStyle name="Accent3" xfId="11" builtinId="37" customBuiltin="1"/>
    <cellStyle name="Accent4" xfId="14" builtinId="41" customBuiltin="1"/>
    <cellStyle name="Accent5" xfId="17" builtinId="45" customBuiltin="1"/>
    <cellStyle name="Accent6" xfId="20" builtinId="49" customBuiltin="1"/>
    <cellStyle name="Bad" xfId="3" builtinId="27" customBuiltin="1"/>
    <cellStyle name="Calculation 10" xfId="184"/>
    <cellStyle name="Calculation 11" xfId="196"/>
    <cellStyle name="Calculation 2" xfId="49"/>
    <cellStyle name="Calculation 2 10" xfId="185"/>
    <cellStyle name="Calculation 2 11" xfId="197"/>
    <cellStyle name="Calculation 2 2" xfId="50"/>
    <cellStyle name="Calculation 2 3" xfId="72"/>
    <cellStyle name="Calculation 2 4" xfId="90"/>
    <cellStyle name="Calculation 2 5" xfId="108"/>
    <cellStyle name="Calculation 2 6" xfId="126"/>
    <cellStyle name="Calculation 2 7" xfId="144"/>
    <cellStyle name="Calculation 2 8" xfId="161"/>
    <cellStyle name="Calculation 2 9" xfId="173"/>
    <cellStyle name="Calculation 3" xfId="71"/>
    <cellStyle name="Calculation 4" xfId="89"/>
    <cellStyle name="Calculation 5" xfId="107"/>
    <cellStyle name="Calculation 6" xfId="125"/>
    <cellStyle name="Calculation 7" xfId="143"/>
    <cellStyle name="Calculation 8" xfId="160"/>
    <cellStyle name="Calculation 9" xfId="172"/>
    <cellStyle name="Check Cell" xfId="4" builtinId="23" customBuiltin="1"/>
    <cellStyle name="Comma" xfId="1" builtinId="3"/>
    <cellStyle name="Comma 10" xfId="186"/>
    <cellStyle name="Comma 11" xfId="198"/>
    <cellStyle name="Comma 2" xfId="52"/>
    <cellStyle name="Comma 3" xfId="74"/>
    <cellStyle name="Comma 4" xfId="92"/>
    <cellStyle name="Comma 5" xfId="110"/>
    <cellStyle name="Comma 6" xfId="128"/>
    <cellStyle name="Comma 7" xfId="146"/>
    <cellStyle name="Comma 8" xfId="162"/>
    <cellStyle name="Comma 9" xfId="174"/>
    <cellStyle name="Explanatory Text 10" xfId="187"/>
    <cellStyle name="Explanatory Text 11" xfId="199"/>
    <cellStyle name="Explanatory Text 2" xfId="53"/>
    <cellStyle name="Explanatory Text 3" xfId="75"/>
    <cellStyle name="Explanatory Text 4" xfId="93"/>
    <cellStyle name="Explanatory Text 5" xfId="111"/>
    <cellStyle name="Explanatory Text 6" xfId="129"/>
    <cellStyle name="Explanatory Text 7" xfId="147"/>
    <cellStyle name="Explanatory Text 8" xfId="163"/>
    <cellStyle name="Explanatory Text 9" xfId="175"/>
    <cellStyle name="Followed Hyperlink" xfId="54" builtinId="9" customBuiltin="1"/>
    <cellStyle name="Good" xfId="2" builtinId="26" customBuiltin="1"/>
    <cellStyle name="Hyperlink" xfId="56" builtinId="8" customBuiltin="1"/>
    <cellStyle name="Input 10" xfId="188"/>
    <cellStyle name="Input 11" xfId="200"/>
    <cellStyle name="Input 2" xfId="57"/>
    <cellStyle name="Input 3" xfId="79"/>
    <cellStyle name="Input 4" xfId="97"/>
    <cellStyle name="Input 5" xfId="115"/>
    <cellStyle name="Input 6" xfId="133"/>
    <cellStyle name="Input 7" xfId="151"/>
    <cellStyle name="Input 8" xfId="164"/>
    <cellStyle name="Input 9" xfId="176"/>
    <cellStyle name="Input data" xfId="58"/>
    <cellStyle name="Linked Cell 10" xfId="189"/>
    <cellStyle name="Linked Cell 11" xfId="201"/>
    <cellStyle name="Linked Cell 2" xfId="59"/>
    <cellStyle name="Linked Cell 3" xfId="81"/>
    <cellStyle name="Linked Cell 4" xfId="99"/>
    <cellStyle name="Linked Cell 5" xfId="117"/>
    <cellStyle name="Linked Cell 6" xfId="135"/>
    <cellStyle name="Linked Cell 7" xfId="153"/>
    <cellStyle name="Linked Cell 8" xfId="165"/>
    <cellStyle name="Linked Cell 9" xfId="177"/>
    <cellStyle name="Neutral 10" xfId="190"/>
    <cellStyle name="Neutral 11" xfId="202"/>
    <cellStyle name="Neutral 2" xfId="60"/>
    <cellStyle name="Neutral 3" xfId="82"/>
    <cellStyle name="Neutral 4" xfId="100"/>
    <cellStyle name="Neutral 5" xfId="118"/>
    <cellStyle name="Neutral 6" xfId="136"/>
    <cellStyle name="Neutral 7" xfId="154"/>
    <cellStyle name="Neutral 8" xfId="166"/>
    <cellStyle name="Neutral 9" xfId="178"/>
    <cellStyle name="Normal" xfId="0" builtinId="0"/>
    <cellStyle name="Normal 10" xfId="181"/>
    <cellStyle name="Normal 11" xfId="193"/>
    <cellStyle name="Normal 2" xfId="23"/>
    <cellStyle name="Normal 3" xfId="55"/>
    <cellStyle name="Normal 4" xfId="85"/>
    <cellStyle name="Normal 5" xfId="103"/>
    <cellStyle name="Normal 6" xfId="121"/>
    <cellStyle name="Normal 7" xfId="139"/>
    <cellStyle name="Normal 8" xfId="157"/>
    <cellStyle name="Normal 9" xfId="169"/>
    <cellStyle name="Note 10" xfId="191"/>
    <cellStyle name="Note 11" xfId="203"/>
    <cellStyle name="Note 2" xfId="61"/>
    <cellStyle name="Note 3" xfId="83"/>
    <cellStyle name="Note 4" xfId="101"/>
    <cellStyle name="Note 5" xfId="119"/>
    <cellStyle name="Note 6" xfId="137"/>
    <cellStyle name="Note 7" xfId="155"/>
    <cellStyle name="Note 8" xfId="167"/>
    <cellStyle name="Note 9" xfId="179"/>
    <cellStyle name="Output 10" xfId="192"/>
    <cellStyle name="Output 11" xfId="204"/>
    <cellStyle name="Output 2" xfId="62"/>
    <cellStyle name="Output 3" xfId="84"/>
    <cellStyle name="Output 4" xfId="102"/>
    <cellStyle name="Output 5" xfId="120"/>
    <cellStyle name="Output 6" xfId="138"/>
    <cellStyle name="Output 7" xfId="156"/>
    <cellStyle name="Output 8" xfId="168"/>
    <cellStyle name="Output 9" xfId="180"/>
    <cellStyle name="Selection" xfId="63"/>
    <cellStyle name="Title 10" xfId="194"/>
    <cellStyle name="Title 11" xfId="205"/>
    <cellStyle name="Title 2" xfId="64"/>
    <cellStyle name="Title 3" xfId="86"/>
    <cellStyle name="Title 4" xfId="104"/>
    <cellStyle name="Title 5" xfId="122"/>
    <cellStyle name="Title 6" xfId="140"/>
    <cellStyle name="Title 7" xfId="158"/>
    <cellStyle name="Title 8" xfId="170"/>
    <cellStyle name="Title 9" xfId="182"/>
    <cellStyle name="Warning Text 10" xfId="195"/>
    <cellStyle name="Warning Text 11" xfId="206"/>
    <cellStyle name="Warning Text 2" xfId="65"/>
    <cellStyle name="Warning Text 3" xfId="87"/>
    <cellStyle name="Warning Text 4" xfId="105"/>
    <cellStyle name="Warning Text 5" xfId="123"/>
    <cellStyle name="Warning Text 6" xfId="141"/>
    <cellStyle name="Warning Text 7" xfId="159"/>
    <cellStyle name="Warning Text 8" xfId="171"/>
    <cellStyle name="Warning Text 9" xfId="18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49"/>
  <sheetViews>
    <sheetView workbookViewId="0">
      <pane ySplit="1" topLeftCell="A26" activePane="bottomLeft" state="frozen"/>
      <selection pane="bottomLeft" activeCell="E39" sqref="E39"/>
    </sheetView>
  </sheetViews>
  <sheetFormatPr defaultRowHeight="14.4"/>
  <cols>
    <col min="1" max="1" width="84.33203125" customWidth="1"/>
    <col min="2" max="2" width="16.88671875" customWidth="1"/>
    <col min="3" max="3" width="20" customWidth="1"/>
    <col min="4" max="4" width="24.88671875" customWidth="1"/>
  </cols>
  <sheetData>
    <row r="1" spans="1:4" ht="27">
      <c r="A1" s="35"/>
      <c r="B1" s="30" t="s">
        <v>9</v>
      </c>
      <c r="C1" s="30" t="s">
        <v>10</v>
      </c>
      <c r="D1" s="30" t="s">
        <v>11</v>
      </c>
    </row>
    <row r="2" spans="1:4">
      <c r="A2" s="27" t="s">
        <v>23</v>
      </c>
      <c r="B2" s="24"/>
      <c r="C2" s="24"/>
      <c r="D2" s="24"/>
    </row>
    <row r="3" spans="1:4" s="9" customFormat="1">
      <c r="A3" s="24" t="s">
        <v>12</v>
      </c>
      <c r="B3" s="21">
        <v>3525</v>
      </c>
      <c r="C3" s="18">
        <v>0.29000000000000004</v>
      </c>
      <c r="D3" s="15">
        <v>1022.2500000000001</v>
      </c>
    </row>
    <row r="4" spans="1:4" s="9" customFormat="1">
      <c r="A4" s="24" t="s">
        <v>13</v>
      </c>
      <c r="B4" s="21">
        <v>240</v>
      </c>
      <c r="C4" s="18">
        <v>4.4726890756302519E-2</v>
      </c>
      <c r="D4" s="15">
        <v>10.734453781512604</v>
      </c>
    </row>
    <row r="5" spans="1:4" s="9" customFormat="1">
      <c r="A5" s="24" t="s">
        <v>14</v>
      </c>
      <c r="B5" s="21">
        <v>1920</v>
      </c>
      <c r="C5" s="18">
        <v>2.5277777777777777E-3</v>
      </c>
      <c r="D5" s="15">
        <v>4.8533333333333335</v>
      </c>
    </row>
    <row r="6" spans="1:4" s="9" customFormat="1">
      <c r="A6" s="24" t="s">
        <v>15</v>
      </c>
      <c r="B6" s="21">
        <v>192</v>
      </c>
      <c r="C6" s="18">
        <v>0.29000000000000004</v>
      </c>
      <c r="D6" s="15">
        <v>55.680000000000007</v>
      </c>
    </row>
    <row r="7" spans="1:4" s="9" customFormat="1">
      <c r="A7" s="24" t="s">
        <v>4</v>
      </c>
      <c r="B7" s="21">
        <v>780</v>
      </c>
      <c r="C7" s="18">
        <v>0</v>
      </c>
      <c r="D7" s="15">
        <v>0</v>
      </c>
    </row>
    <row r="8" spans="1:4" s="38" customFormat="1">
      <c r="A8" s="12" t="s">
        <v>7</v>
      </c>
      <c r="B8" s="11">
        <f>SUM(B3:B7)</f>
        <v>6657</v>
      </c>
      <c r="C8" s="18"/>
      <c r="D8" s="36">
        <f>SUM(D3:D7)</f>
        <v>1093.517787114846</v>
      </c>
    </row>
    <row r="9" spans="1:4" s="9" customFormat="1">
      <c r="A9" s="24"/>
      <c r="B9" s="24"/>
      <c r="C9" s="24"/>
      <c r="D9" s="24"/>
    </row>
    <row r="10" spans="1:4" ht="27">
      <c r="A10" s="57" t="s">
        <v>84</v>
      </c>
      <c r="B10" s="21"/>
      <c r="C10" s="24"/>
      <c r="D10" s="24"/>
    </row>
    <row r="11" spans="1:4" s="38" customFormat="1">
      <c r="A11" s="24" t="s">
        <v>13</v>
      </c>
      <c r="B11" s="21">
        <f>'2.Activity data mass tranp''t wk'!D28*52</f>
        <v>2340</v>
      </c>
      <c r="C11" s="58" t="s">
        <v>83</v>
      </c>
      <c r="D11" s="33">
        <f>'2.Activity data mass tranp''t wk'!G28*52</f>
        <v>140.4</v>
      </c>
    </row>
    <row r="12" spans="1:4" s="38" customFormat="1">
      <c r="A12" s="24" t="s">
        <v>14</v>
      </c>
      <c r="B12" s="21">
        <f>'2.Activity data mass tranp''t wk'!D27*52</f>
        <v>1352</v>
      </c>
      <c r="C12" s="58" t="s">
        <v>83</v>
      </c>
      <c r="D12" s="33">
        <f>'2.Activity data mass tranp''t wk'!G27*52</f>
        <v>4.056</v>
      </c>
    </row>
    <row r="13" spans="1:4" s="38" customFormat="1">
      <c r="A13" s="24" t="s">
        <v>15</v>
      </c>
      <c r="B13" s="21">
        <f>'2.Activity data mass tranp''t wk'!D29*52</f>
        <v>754</v>
      </c>
      <c r="C13" s="58" t="s">
        <v>83</v>
      </c>
      <c r="D13" s="33">
        <f>'2.Activity data mass tranp''t wk'!G29*52</f>
        <v>376.99999999999994</v>
      </c>
    </row>
    <row r="14" spans="1:4" s="39" customFormat="1">
      <c r="A14" s="24" t="s">
        <v>4</v>
      </c>
      <c r="B14" s="21">
        <f>'2.Activity data mass tranp''t wk'!D26*52</f>
        <v>702</v>
      </c>
      <c r="C14" s="58" t="s">
        <v>83</v>
      </c>
      <c r="D14" s="33">
        <v>0</v>
      </c>
    </row>
    <row r="15" spans="1:4" s="39" customFormat="1">
      <c r="A15" s="24" t="s">
        <v>33</v>
      </c>
      <c r="B15" s="21">
        <f>'2.Activity data mass tranp''t wk'!D30*52</f>
        <v>754</v>
      </c>
      <c r="C15" s="58" t="s">
        <v>83</v>
      </c>
      <c r="D15" s="33">
        <f>'2.Activity data mass tranp''t wk'!G30*52</f>
        <v>115.61333333333333</v>
      </c>
    </row>
    <row r="16" spans="1:4" s="39" customFormat="1">
      <c r="A16" s="24" t="s">
        <v>81</v>
      </c>
      <c r="B16" s="21">
        <f>'2.Activity data mass tranp''t wk'!D31*52</f>
        <v>208</v>
      </c>
      <c r="C16" s="58" t="s">
        <v>83</v>
      </c>
      <c r="D16" s="33">
        <f>'2.Activity data mass tranp''t wk'!G31*52</f>
        <v>131.56</v>
      </c>
    </row>
    <row r="17" spans="1:4" s="39" customFormat="1">
      <c r="A17" s="12" t="s">
        <v>7</v>
      </c>
      <c r="B17" s="11">
        <f>SUM(B11:B16)</f>
        <v>6110</v>
      </c>
      <c r="C17" s="24"/>
      <c r="D17" s="8">
        <f>SUM(D11:D16)</f>
        <v>768.62933333333331</v>
      </c>
    </row>
    <row r="18" spans="1:4" s="70" customFormat="1">
      <c r="A18" s="73"/>
      <c r="B18" s="72"/>
      <c r="C18" s="75"/>
      <c r="D18" s="71"/>
    </row>
    <row r="19" spans="1:4" s="70" customFormat="1">
      <c r="A19" s="73" t="s">
        <v>97</v>
      </c>
      <c r="B19" s="72">
        <v>3146</v>
      </c>
      <c r="C19" s="75"/>
      <c r="D19" s="71">
        <v>7</v>
      </c>
    </row>
    <row r="20" spans="1:4" s="70" customFormat="1">
      <c r="A20" s="73" t="s">
        <v>98</v>
      </c>
      <c r="B20" s="72">
        <v>6657</v>
      </c>
      <c r="C20" s="75"/>
      <c r="D20" s="71">
        <v>790</v>
      </c>
    </row>
    <row r="21" spans="1:4" s="38" customFormat="1">
      <c r="A21" s="24"/>
      <c r="B21" s="21"/>
      <c r="C21" s="18"/>
      <c r="D21" s="15"/>
    </row>
    <row r="22" spans="1:4">
      <c r="A22" s="34" t="s">
        <v>24</v>
      </c>
      <c r="B22" s="31"/>
      <c r="C22" s="28"/>
      <c r="D22" s="25"/>
    </row>
    <row r="23" spans="1:4">
      <c r="A23" s="25" t="s">
        <v>12</v>
      </c>
      <c r="B23" s="31">
        <v>6643</v>
      </c>
      <c r="C23" s="28">
        <v>0.29000000000000004</v>
      </c>
      <c r="D23" s="22">
        <v>1926.4700000000003</v>
      </c>
    </row>
    <row r="24" spans="1:4">
      <c r="A24" s="25" t="s">
        <v>18</v>
      </c>
      <c r="B24" s="31">
        <v>232.43002257336343</v>
      </c>
      <c r="C24" s="28">
        <v>0</v>
      </c>
      <c r="D24" s="22">
        <v>0</v>
      </c>
    </row>
    <row r="25" spans="1:4">
      <c r="A25" s="25" t="s">
        <v>19</v>
      </c>
      <c r="B25" s="31">
        <v>397.38036117381489</v>
      </c>
      <c r="C25" s="28">
        <v>4.4726890756302519E-2</v>
      </c>
      <c r="D25" s="22">
        <v>17.773588002921258</v>
      </c>
    </row>
    <row r="26" spans="1:4">
      <c r="A26" s="25" t="s">
        <v>14</v>
      </c>
      <c r="B26" s="31">
        <v>127.46162528216705</v>
      </c>
      <c r="C26" s="28">
        <v>2.5277777777777777E-3</v>
      </c>
      <c r="D26" s="22">
        <v>0.32219466390770002</v>
      </c>
    </row>
    <row r="27" spans="1:4">
      <c r="A27" s="25" t="s">
        <v>20</v>
      </c>
      <c r="B27" s="31">
        <v>74.97742663656885</v>
      </c>
      <c r="C27" s="28">
        <v>0.15050582399999998</v>
      </c>
      <c r="D27" s="22">
        <v>11.284539377336342</v>
      </c>
    </row>
    <row r="28" spans="1:4">
      <c r="A28" s="25" t="s">
        <v>15</v>
      </c>
      <c r="B28" s="31">
        <v>14.995485327313771</v>
      </c>
      <c r="C28" s="28">
        <v>0.29000000000000004</v>
      </c>
      <c r="D28" s="22">
        <v>4.3486907449209937</v>
      </c>
    </row>
    <row r="29" spans="1:4">
      <c r="A29" s="34" t="s">
        <v>7</v>
      </c>
      <c r="B29" s="19">
        <v>7490.2449209932274</v>
      </c>
      <c r="C29" s="28"/>
      <c r="D29" s="16">
        <v>1960.1990127890867</v>
      </c>
    </row>
    <row r="30" spans="1:4">
      <c r="A30" s="25"/>
      <c r="B30" s="25"/>
      <c r="C30" s="25"/>
      <c r="D30" s="25"/>
    </row>
    <row r="31" spans="1:4">
      <c r="A31" s="79" t="s">
        <v>95</v>
      </c>
      <c r="B31" s="25"/>
      <c r="C31" s="25"/>
      <c r="D31" s="25"/>
    </row>
    <row r="32" spans="1:4">
      <c r="A32" s="76" t="s">
        <v>93</v>
      </c>
      <c r="B32" s="22">
        <f>'3.Mass tranp''t average scenario'!B2</f>
        <v>1688</v>
      </c>
      <c r="C32" s="69" t="s">
        <v>96</v>
      </c>
      <c r="D32" s="13">
        <f>'3.Mass tranp''t average scenario'!E2</f>
        <v>489.52</v>
      </c>
    </row>
    <row r="33" spans="1:4">
      <c r="A33" s="76" t="s">
        <v>89</v>
      </c>
      <c r="B33" s="22">
        <f>'3.Mass tranp''t average scenario'!B3</f>
        <v>464</v>
      </c>
      <c r="C33" s="69" t="s">
        <v>96</v>
      </c>
      <c r="D33" s="13">
        <f>'3.Mass tranp''t average scenario'!E3</f>
        <v>0</v>
      </c>
    </row>
    <row r="34" spans="1:4" s="39" customFormat="1">
      <c r="A34" s="76" t="s">
        <v>90</v>
      </c>
      <c r="B34" s="22">
        <f>'3.Mass tranp''t average scenario'!B4</f>
        <v>3970</v>
      </c>
      <c r="C34" s="69" t="s">
        <v>96</v>
      </c>
      <c r="D34" s="13">
        <f>'3.Mass tranp''t average scenario'!E4</f>
        <v>232.245</v>
      </c>
    </row>
    <row r="35" spans="1:4" s="39" customFormat="1">
      <c r="A35" s="76" t="s">
        <v>91</v>
      </c>
      <c r="B35" s="22">
        <f>'3.Mass tranp''t average scenario'!B5</f>
        <v>754</v>
      </c>
      <c r="C35" s="69" t="s">
        <v>96</v>
      </c>
      <c r="D35" s="13">
        <f>'3.Mass tranp''t average scenario'!E5</f>
        <v>327.98999999999995</v>
      </c>
    </row>
    <row r="36" spans="1:4" s="39" customFormat="1">
      <c r="A36" s="76" t="s">
        <v>88</v>
      </c>
      <c r="B36" s="22">
        <f>'3.Mass tranp''t average scenario'!B6</f>
        <v>15</v>
      </c>
      <c r="C36" s="69" t="s">
        <v>96</v>
      </c>
      <c r="D36" s="13">
        <f>'3.Mass tranp''t average scenario'!E6</f>
        <v>6.5249999999999995</v>
      </c>
    </row>
    <row r="37" spans="1:4">
      <c r="A37" s="34" t="s">
        <v>7</v>
      </c>
      <c r="B37" s="16">
        <f>B29*0.92</f>
        <v>6891.0253273137696</v>
      </c>
      <c r="C37" s="25"/>
      <c r="D37" s="37">
        <f>SUM(D32:D36)</f>
        <v>1056.28</v>
      </c>
    </row>
    <row r="38" spans="1:4" s="70" customFormat="1">
      <c r="A38" s="77"/>
      <c r="B38" s="74"/>
      <c r="C38" s="76"/>
      <c r="D38" s="78"/>
    </row>
    <row r="39" spans="1:4" s="70" customFormat="1" ht="27">
      <c r="A39" s="80" t="s">
        <v>99</v>
      </c>
      <c r="B39" s="74">
        <v>7490</v>
      </c>
      <c r="C39" s="76"/>
      <c r="D39" s="78">
        <v>1386</v>
      </c>
    </row>
    <row r="40" spans="1:4" s="38" customFormat="1">
      <c r="A40" s="34"/>
      <c r="B40" s="16"/>
      <c r="C40" s="25"/>
      <c r="D40" s="37"/>
    </row>
    <row r="41" spans="1:4">
      <c r="A41" s="32" t="s">
        <v>22</v>
      </c>
      <c r="B41" s="29"/>
      <c r="C41" s="26"/>
      <c r="D41" s="23"/>
    </row>
    <row r="42" spans="1:4">
      <c r="A42" s="23" t="s">
        <v>16</v>
      </c>
      <c r="B42" s="29">
        <v>10175</v>
      </c>
      <c r="C42" s="26">
        <v>0.29000000000000004</v>
      </c>
      <c r="D42" s="20">
        <v>2950.7500000000005</v>
      </c>
    </row>
    <row r="43" spans="1:4">
      <c r="A43" s="23" t="s">
        <v>17</v>
      </c>
      <c r="B43" s="29">
        <v>1295</v>
      </c>
      <c r="C43" s="26">
        <v>4.4726890756302519E-2</v>
      </c>
      <c r="D43" s="20">
        <v>57.921323529411765</v>
      </c>
    </row>
    <row r="44" spans="1:4">
      <c r="A44" s="32" t="s">
        <v>7</v>
      </c>
      <c r="B44" s="17">
        <v>11470</v>
      </c>
      <c r="C44" s="26"/>
      <c r="D44" s="14">
        <v>3008.6713235294123</v>
      </c>
    </row>
    <row r="45" spans="1:4">
      <c r="A45" s="32"/>
      <c r="B45" s="17"/>
      <c r="C45" s="26"/>
      <c r="D45" s="14"/>
    </row>
    <row r="48" spans="1:4">
      <c r="A48" s="10" t="s">
        <v>25</v>
      </c>
    </row>
    <row r="49" spans="1:1">
      <c r="A49" s="39" t="s">
        <v>21</v>
      </c>
    </row>
  </sheetData>
  <pageMargins left="0" right="0" top="0" bottom="0" header="0" footer="0"/>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Q46"/>
  <sheetViews>
    <sheetView tabSelected="1" workbookViewId="0">
      <pane ySplit="1" topLeftCell="A23" activePane="bottomLeft" state="frozen"/>
      <selection pane="bottomLeft" activeCell="A48" sqref="A48"/>
    </sheetView>
  </sheetViews>
  <sheetFormatPr defaultRowHeight="14.4"/>
  <cols>
    <col min="1" max="1" width="33.77734375" customWidth="1"/>
    <col min="2" max="2" width="42.5546875" customWidth="1"/>
    <col min="3" max="3" width="9.33203125" customWidth="1"/>
    <col min="4" max="4" width="15.33203125" customWidth="1"/>
    <col min="5" max="7" width="16.77734375" style="39" customWidth="1"/>
    <col min="8" max="8" width="69.109375" customWidth="1"/>
  </cols>
  <sheetData>
    <row r="1" spans="1:17" ht="42">
      <c r="A1" s="2" t="s">
        <v>0</v>
      </c>
      <c r="B1" s="2" t="s">
        <v>1</v>
      </c>
      <c r="C1" s="2" t="s">
        <v>3</v>
      </c>
      <c r="D1" s="43" t="s">
        <v>54</v>
      </c>
      <c r="E1" s="43" t="s">
        <v>53</v>
      </c>
      <c r="F1" s="43" t="s">
        <v>10</v>
      </c>
      <c r="G1" s="43" t="s">
        <v>57</v>
      </c>
      <c r="H1" s="2" t="s">
        <v>2</v>
      </c>
      <c r="I1" s="1"/>
      <c r="J1" s="1"/>
      <c r="K1" s="1"/>
      <c r="L1" s="1"/>
      <c r="M1" s="1"/>
      <c r="N1" s="1"/>
      <c r="O1" s="1"/>
      <c r="P1" s="1"/>
      <c r="Q1" s="1"/>
    </row>
    <row r="2" spans="1:17">
      <c r="A2" s="40" t="s">
        <v>28</v>
      </c>
      <c r="B2" s="40" t="s">
        <v>5</v>
      </c>
      <c r="C2" s="40" t="s">
        <v>4</v>
      </c>
      <c r="D2" s="3">
        <v>1</v>
      </c>
      <c r="E2" s="40">
        <v>1</v>
      </c>
      <c r="F2" s="47">
        <v>0</v>
      </c>
      <c r="G2" s="45">
        <f>E2*F2</f>
        <v>0</v>
      </c>
      <c r="H2" s="3"/>
      <c r="I2" s="1"/>
      <c r="J2" s="1"/>
      <c r="K2" s="1"/>
      <c r="L2" s="1"/>
      <c r="M2" s="1"/>
      <c r="N2" s="1"/>
      <c r="O2" s="1"/>
      <c r="P2" s="1"/>
      <c r="Q2" s="1"/>
    </row>
    <row r="3" spans="1:17">
      <c r="A3" s="3"/>
      <c r="B3" s="40" t="s">
        <v>6</v>
      </c>
      <c r="C3" s="40" t="s">
        <v>4</v>
      </c>
      <c r="D3" s="3">
        <v>1</v>
      </c>
      <c r="E3" s="40">
        <v>1</v>
      </c>
      <c r="F3" s="47">
        <v>0</v>
      </c>
      <c r="G3" s="45">
        <f t="shared" ref="G3:G23" si="0">E3*F3</f>
        <v>0</v>
      </c>
      <c r="H3" s="3"/>
      <c r="I3" s="1"/>
      <c r="J3" s="1"/>
      <c r="K3" s="1"/>
      <c r="L3" s="1"/>
      <c r="M3" s="1"/>
      <c r="N3" s="1"/>
      <c r="O3" s="1"/>
      <c r="P3" s="1"/>
      <c r="Q3" s="1"/>
    </row>
    <row r="4" spans="1:17" ht="42">
      <c r="A4" s="40" t="s">
        <v>29</v>
      </c>
      <c r="B4" s="40" t="s">
        <v>30</v>
      </c>
      <c r="C4" s="40" t="s">
        <v>31</v>
      </c>
      <c r="D4" s="3">
        <v>14.5</v>
      </c>
      <c r="E4" s="40">
        <v>25</v>
      </c>
      <c r="F4" s="47">
        <v>0.28999999999999998</v>
      </c>
      <c r="G4" s="51">
        <f t="shared" si="0"/>
        <v>7.2499999999999991</v>
      </c>
      <c r="H4" s="41" t="s">
        <v>34</v>
      </c>
      <c r="I4" s="1"/>
      <c r="J4" s="1"/>
      <c r="K4" s="1"/>
      <c r="L4" s="1"/>
      <c r="M4" s="1"/>
      <c r="N4" s="1"/>
      <c r="O4" s="1"/>
      <c r="P4" s="1"/>
      <c r="Q4" s="1"/>
    </row>
    <row r="5" spans="1:17" ht="28.2">
      <c r="A5" s="40"/>
      <c r="B5" s="40" t="s">
        <v>32</v>
      </c>
      <c r="C5" s="40" t="s">
        <v>62</v>
      </c>
      <c r="D5" s="3">
        <v>14.5</v>
      </c>
      <c r="E5" s="40">
        <v>23</v>
      </c>
      <c r="F5" s="47">
        <v>0.28999999999999998</v>
      </c>
      <c r="G5" s="51">
        <f>E5*F5/3</f>
        <v>2.2233333333333332</v>
      </c>
      <c r="H5" s="41" t="s">
        <v>56</v>
      </c>
      <c r="I5" s="1"/>
      <c r="J5" s="1"/>
      <c r="K5" s="1"/>
      <c r="L5" s="1"/>
      <c r="M5" s="1"/>
      <c r="N5" s="1"/>
      <c r="O5" s="1"/>
      <c r="P5" s="1"/>
      <c r="Q5" s="1"/>
    </row>
    <row r="6" spans="1:17">
      <c r="A6" s="40" t="s">
        <v>35</v>
      </c>
      <c r="B6" s="40" t="s">
        <v>36</v>
      </c>
      <c r="C6" s="40" t="s">
        <v>4</v>
      </c>
      <c r="D6" s="3">
        <v>1.5</v>
      </c>
      <c r="E6" s="40">
        <v>1.5</v>
      </c>
      <c r="F6" s="47">
        <v>0</v>
      </c>
      <c r="G6" s="45">
        <f t="shared" si="0"/>
        <v>0</v>
      </c>
      <c r="H6" s="3"/>
      <c r="I6" s="1"/>
      <c r="J6" s="1"/>
      <c r="K6" s="1"/>
      <c r="L6" s="1"/>
      <c r="M6" s="1"/>
      <c r="N6" s="1"/>
      <c r="O6" s="1"/>
      <c r="P6" s="1"/>
      <c r="Q6" s="1"/>
    </row>
    <row r="7" spans="1:17">
      <c r="A7" s="40"/>
      <c r="B7" s="40" t="s">
        <v>36</v>
      </c>
      <c r="C7" s="40" t="s">
        <v>13</v>
      </c>
      <c r="D7" s="3">
        <v>9</v>
      </c>
      <c r="E7" s="40">
        <v>12</v>
      </c>
      <c r="F7" s="47">
        <v>4.4999999999999998E-2</v>
      </c>
      <c r="G7" s="45">
        <f t="shared" si="0"/>
        <v>0.54</v>
      </c>
      <c r="H7" s="3"/>
      <c r="I7" s="1"/>
      <c r="J7" s="1"/>
      <c r="K7" s="1"/>
      <c r="L7" s="1"/>
      <c r="M7" s="1"/>
      <c r="N7" s="1"/>
      <c r="O7" s="1"/>
      <c r="P7" s="1"/>
      <c r="Q7" s="1"/>
    </row>
    <row r="8" spans="1:17">
      <c r="A8" s="40"/>
      <c r="B8" s="40" t="s">
        <v>39</v>
      </c>
      <c r="C8" s="40" t="s">
        <v>4</v>
      </c>
      <c r="D8" s="3">
        <v>2</v>
      </c>
      <c r="E8" s="40">
        <v>2</v>
      </c>
      <c r="F8" s="47">
        <v>0</v>
      </c>
      <c r="G8" s="45">
        <f t="shared" si="0"/>
        <v>0</v>
      </c>
      <c r="H8" s="3"/>
      <c r="I8" s="1"/>
      <c r="J8" s="1"/>
      <c r="K8" s="1"/>
      <c r="L8" s="1"/>
      <c r="M8" s="1"/>
      <c r="N8" s="1"/>
      <c r="O8" s="1"/>
      <c r="P8" s="1"/>
      <c r="Q8" s="1"/>
    </row>
    <row r="9" spans="1:17">
      <c r="A9" s="40"/>
      <c r="B9" s="4" t="s">
        <v>37</v>
      </c>
      <c r="C9" s="4" t="s">
        <v>13</v>
      </c>
      <c r="D9" s="4">
        <v>9</v>
      </c>
      <c r="E9" s="4">
        <v>12</v>
      </c>
      <c r="F9" s="47">
        <v>4.4999999999999998E-2</v>
      </c>
      <c r="G9" s="45">
        <f t="shared" si="0"/>
        <v>0.54</v>
      </c>
      <c r="H9" s="3"/>
      <c r="I9" s="1"/>
      <c r="J9" s="1"/>
      <c r="K9" s="1"/>
      <c r="L9" s="1"/>
      <c r="M9" s="1"/>
      <c r="N9" s="1"/>
      <c r="O9" s="1"/>
      <c r="P9" s="1"/>
      <c r="Q9" s="1"/>
    </row>
    <row r="10" spans="1:17">
      <c r="A10" s="40"/>
      <c r="B10" s="40" t="s">
        <v>40</v>
      </c>
      <c r="C10" s="40" t="s">
        <v>4</v>
      </c>
      <c r="D10" s="3">
        <v>1</v>
      </c>
      <c r="E10" s="40">
        <v>1</v>
      </c>
      <c r="F10" s="47">
        <v>0</v>
      </c>
      <c r="G10" s="45">
        <f t="shared" si="0"/>
        <v>0</v>
      </c>
      <c r="H10" s="3"/>
      <c r="I10" s="1"/>
      <c r="J10" s="1"/>
      <c r="K10" s="1"/>
      <c r="L10" s="1"/>
      <c r="M10" s="1"/>
      <c r="N10" s="1"/>
      <c r="O10" s="1"/>
      <c r="P10" s="1"/>
      <c r="Q10" s="1"/>
    </row>
    <row r="11" spans="1:17" s="39" customFormat="1">
      <c r="A11" s="40" t="s">
        <v>38</v>
      </c>
      <c r="B11" s="40" t="s">
        <v>5</v>
      </c>
      <c r="C11" s="40" t="s">
        <v>4</v>
      </c>
      <c r="D11" s="40">
        <v>1</v>
      </c>
      <c r="E11" s="40">
        <v>1</v>
      </c>
      <c r="F11" s="47">
        <v>0</v>
      </c>
      <c r="G11" s="45">
        <f t="shared" si="0"/>
        <v>0</v>
      </c>
      <c r="H11" s="40"/>
      <c r="I11" s="1"/>
      <c r="J11" s="1"/>
      <c r="K11" s="1"/>
      <c r="L11" s="1"/>
      <c r="M11" s="1"/>
      <c r="N11" s="1"/>
      <c r="O11" s="1"/>
      <c r="P11" s="1"/>
      <c r="Q11" s="1"/>
    </row>
    <row r="12" spans="1:17">
      <c r="B12" s="40" t="s">
        <v>41</v>
      </c>
      <c r="C12" s="40" t="s">
        <v>42</v>
      </c>
      <c r="D12" s="3">
        <v>6</v>
      </c>
      <c r="E12" s="40">
        <v>6</v>
      </c>
      <c r="F12" s="47">
        <v>3.0000000000000001E-3</v>
      </c>
      <c r="G12" s="45">
        <f t="shared" si="0"/>
        <v>1.8000000000000002E-2</v>
      </c>
      <c r="H12" s="3"/>
      <c r="I12" s="1"/>
      <c r="J12" s="1"/>
      <c r="K12" s="1"/>
      <c r="L12" s="1"/>
      <c r="M12" s="1"/>
      <c r="N12" s="1"/>
      <c r="O12" s="1"/>
      <c r="P12" s="1"/>
      <c r="Q12" s="1"/>
    </row>
    <row r="13" spans="1:17">
      <c r="A13" s="3"/>
      <c r="B13" s="40" t="s">
        <v>43</v>
      </c>
      <c r="C13" s="40" t="s">
        <v>4</v>
      </c>
      <c r="D13" s="3">
        <v>1</v>
      </c>
      <c r="E13" s="40">
        <v>1</v>
      </c>
      <c r="F13" s="47">
        <v>0</v>
      </c>
      <c r="G13" s="45">
        <f t="shared" si="0"/>
        <v>0</v>
      </c>
      <c r="H13" s="3"/>
      <c r="I13" s="1"/>
      <c r="J13" s="1"/>
      <c r="K13" s="1"/>
      <c r="L13" s="1"/>
      <c r="M13" s="1"/>
      <c r="N13" s="1"/>
      <c r="O13" s="1"/>
      <c r="P13" s="1"/>
      <c r="Q13" s="1"/>
    </row>
    <row r="14" spans="1:17">
      <c r="A14" s="3"/>
      <c r="B14" s="40" t="s">
        <v>44</v>
      </c>
      <c r="C14" s="40" t="s">
        <v>13</v>
      </c>
      <c r="D14" s="3">
        <v>18</v>
      </c>
      <c r="E14" s="40">
        <v>24</v>
      </c>
      <c r="F14" s="47">
        <v>4.4999999999999998E-2</v>
      </c>
      <c r="G14" s="51">
        <f t="shared" si="0"/>
        <v>1.08</v>
      </c>
      <c r="H14" s="3"/>
      <c r="I14" s="1"/>
      <c r="J14" s="1"/>
      <c r="K14" s="1"/>
      <c r="L14" s="1"/>
      <c r="M14" s="1"/>
      <c r="N14" s="1"/>
      <c r="O14" s="1"/>
      <c r="P14" s="1"/>
      <c r="Q14" s="1"/>
    </row>
    <row r="15" spans="1:17">
      <c r="A15" s="3"/>
      <c r="B15" s="40" t="s">
        <v>6</v>
      </c>
      <c r="C15" s="40" t="s">
        <v>4</v>
      </c>
      <c r="D15" s="4">
        <v>1</v>
      </c>
      <c r="E15" s="4">
        <v>1</v>
      </c>
      <c r="F15" s="48">
        <v>0</v>
      </c>
      <c r="G15" s="45">
        <f t="shared" si="0"/>
        <v>0</v>
      </c>
      <c r="H15" s="3"/>
      <c r="I15" s="1"/>
      <c r="J15" s="1"/>
      <c r="K15" s="1"/>
      <c r="L15" s="1"/>
      <c r="M15" s="1"/>
      <c r="N15" s="1"/>
      <c r="O15" s="1"/>
      <c r="P15" s="1"/>
      <c r="Q15" s="1"/>
    </row>
    <row r="16" spans="1:17" s="39" customFormat="1">
      <c r="A16" s="40" t="s">
        <v>45</v>
      </c>
      <c r="B16" s="40" t="s">
        <v>58</v>
      </c>
      <c r="C16" s="40" t="s">
        <v>51</v>
      </c>
      <c r="D16" s="42">
        <v>4</v>
      </c>
      <c r="E16" s="42">
        <v>5</v>
      </c>
      <c r="F16" s="49">
        <v>0.50600000000000001</v>
      </c>
      <c r="G16" s="51">
        <f t="shared" si="0"/>
        <v>2.5300000000000002</v>
      </c>
      <c r="H16" s="40"/>
      <c r="I16" s="1"/>
      <c r="J16" s="1"/>
      <c r="K16" s="1"/>
      <c r="L16" s="1"/>
      <c r="M16" s="1"/>
      <c r="N16" s="1"/>
      <c r="O16" s="1"/>
      <c r="P16" s="1"/>
      <c r="Q16" s="1"/>
    </row>
    <row r="17" spans="1:17">
      <c r="A17" s="40" t="s">
        <v>46</v>
      </c>
      <c r="B17" s="40" t="s">
        <v>5</v>
      </c>
      <c r="C17" s="40" t="s">
        <v>4</v>
      </c>
      <c r="D17" s="3">
        <v>1</v>
      </c>
      <c r="E17" s="40">
        <v>1</v>
      </c>
      <c r="F17" s="47">
        <v>0</v>
      </c>
      <c r="G17" s="45">
        <f t="shared" si="0"/>
        <v>0</v>
      </c>
      <c r="H17" s="3"/>
      <c r="I17" s="1"/>
      <c r="J17" s="1"/>
      <c r="K17" s="1"/>
      <c r="L17" s="1"/>
      <c r="M17" s="1"/>
      <c r="N17" s="1"/>
      <c r="O17" s="1"/>
      <c r="P17" s="1"/>
      <c r="Q17" s="1"/>
    </row>
    <row r="18" spans="1:17">
      <c r="A18" s="3"/>
      <c r="B18" s="40" t="s">
        <v>6</v>
      </c>
      <c r="C18" s="40" t="s">
        <v>4</v>
      </c>
      <c r="D18" s="3">
        <v>1</v>
      </c>
      <c r="E18" s="40">
        <v>1</v>
      </c>
      <c r="F18" s="47">
        <v>0</v>
      </c>
      <c r="G18" s="45">
        <f t="shared" si="0"/>
        <v>0</v>
      </c>
      <c r="H18" s="3"/>
      <c r="I18" s="1"/>
      <c r="J18" s="1"/>
      <c r="K18" s="1"/>
      <c r="L18" s="1"/>
      <c r="M18" s="1"/>
      <c r="N18" s="1"/>
      <c r="O18" s="1"/>
      <c r="P18" s="1"/>
      <c r="Q18" s="1"/>
    </row>
    <row r="19" spans="1:17">
      <c r="A19" s="40" t="s">
        <v>47</v>
      </c>
      <c r="B19" s="40" t="s">
        <v>5</v>
      </c>
      <c r="C19" s="40" t="s">
        <v>4</v>
      </c>
      <c r="D19" s="3">
        <v>1</v>
      </c>
      <c r="E19" s="40">
        <v>1</v>
      </c>
      <c r="F19" s="47">
        <v>0</v>
      </c>
      <c r="G19" s="45">
        <f t="shared" si="0"/>
        <v>0</v>
      </c>
      <c r="H19" s="3"/>
      <c r="I19" s="1"/>
      <c r="J19" s="1"/>
      <c r="K19" s="1"/>
      <c r="L19" s="1"/>
      <c r="M19" s="1"/>
      <c r="N19" s="1"/>
      <c r="O19" s="1"/>
      <c r="P19" s="1"/>
      <c r="Q19" s="1"/>
    </row>
    <row r="20" spans="1:17" s="39" customFormat="1">
      <c r="A20" s="40"/>
      <c r="B20" s="40" t="s">
        <v>48</v>
      </c>
      <c r="C20" s="40" t="s">
        <v>13</v>
      </c>
      <c r="D20" s="40">
        <v>9</v>
      </c>
      <c r="E20" s="40">
        <v>12</v>
      </c>
      <c r="F20" s="47">
        <v>4.4999999999999998E-2</v>
      </c>
      <c r="G20" s="45">
        <f t="shared" si="0"/>
        <v>0.54</v>
      </c>
      <c r="H20" s="40"/>
      <c r="I20" s="1"/>
      <c r="J20" s="1"/>
      <c r="K20" s="1"/>
      <c r="L20" s="1"/>
      <c r="M20" s="1"/>
      <c r="N20" s="1"/>
      <c r="O20" s="1"/>
      <c r="P20" s="1"/>
      <c r="Q20" s="1"/>
    </row>
    <row r="21" spans="1:17" s="39" customFormat="1">
      <c r="A21" s="40"/>
      <c r="B21" s="40" t="s">
        <v>49</v>
      </c>
      <c r="C21" s="40" t="s">
        <v>42</v>
      </c>
      <c r="D21" s="40">
        <v>4</v>
      </c>
      <c r="E21" s="40">
        <v>4</v>
      </c>
      <c r="F21" s="47">
        <v>3.0000000000000001E-3</v>
      </c>
      <c r="G21" s="45">
        <f t="shared" si="0"/>
        <v>1.2E-2</v>
      </c>
      <c r="H21" s="40"/>
      <c r="I21" s="1"/>
      <c r="J21" s="1"/>
      <c r="K21" s="1"/>
      <c r="L21" s="1"/>
      <c r="M21" s="1"/>
      <c r="N21" s="1"/>
      <c r="O21" s="1"/>
      <c r="P21" s="1"/>
      <c r="Q21" s="1"/>
    </row>
    <row r="22" spans="1:17">
      <c r="A22" s="3"/>
      <c r="B22" s="40" t="s">
        <v>50</v>
      </c>
      <c r="C22" s="40" t="s">
        <v>42</v>
      </c>
      <c r="D22" s="3">
        <v>16</v>
      </c>
      <c r="E22" s="40">
        <v>16</v>
      </c>
      <c r="F22" s="47">
        <v>3.0000000000000001E-3</v>
      </c>
      <c r="G22" s="45">
        <f t="shared" si="0"/>
        <v>4.8000000000000001E-2</v>
      </c>
      <c r="H22" s="3"/>
      <c r="I22" s="1"/>
      <c r="J22" s="1"/>
      <c r="K22" s="1"/>
      <c r="L22" s="1"/>
      <c r="M22" s="1"/>
      <c r="N22" s="1"/>
      <c r="O22" s="1"/>
      <c r="P22" s="1"/>
      <c r="Q22" s="1"/>
    </row>
    <row r="23" spans="1:17" s="39" customFormat="1">
      <c r="A23" s="40"/>
      <c r="B23" s="40" t="s">
        <v>6</v>
      </c>
      <c r="C23" s="40" t="s">
        <v>4</v>
      </c>
      <c r="D23" s="40">
        <v>1</v>
      </c>
      <c r="E23" s="40">
        <v>1</v>
      </c>
      <c r="F23" s="47">
        <v>0</v>
      </c>
      <c r="G23" s="45">
        <f t="shared" si="0"/>
        <v>0</v>
      </c>
      <c r="H23" s="40"/>
      <c r="I23" s="1"/>
      <c r="J23" s="1"/>
      <c r="K23" s="1"/>
      <c r="L23" s="1"/>
      <c r="M23" s="1"/>
      <c r="N23" s="1"/>
      <c r="O23" s="1"/>
      <c r="P23" s="1"/>
      <c r="Q23" s="1"/>
    </row>
    <row r="24" spans="1:17" s="39" customFormat="1">
      <c r="A24" s="40"/>
      <c r="B24" s="40"/>
      <c r="C24" s="40"/>
      <c r="D24" s="40"/>
      <c r="E24" s="40"/>
      <c r="F24" s="40"/>
      <c r="G24" s="40"/>
      <c r="H24" s="40"/>
      <c r="I24" s="1"/>
      <c r="J24" s="1"/>
      <c r="K24" s="1"/>
      <c r="L24" s="1"/>
      <c r="M24" s="1"/>
      <c r="N24" s="1"/>
      <c r="O24" s="1"/>
      <c r="P24" s="1"/>
      <c r="Q24" s="1"/>
    </row>
    <row r="25" spans="1:17">
      <c r="A25" s="3"/>
      <c r="B25" s="3"/>
      <c r="C25" s="3"/>
      <c r="D25" s="3"/>
      <c r="E25" s="40"/>
      <c r="F25" s="40"/>
      <c r="G25" s="40"/>
      <c r="H25" s="3"/>
      <c r="I25" s="1"/>
      <c r="J25" s="1"/>
      <c r="K25" s="1"/>
      <c r="L25" s="1"/>
      <c r="M25" s="1"/>
      <c r="N25" s="1"/>
      <c r="O25" s="1"/>
      <c r="P25" s="1"/>
      <c r="Q25" s="1"/>
    </row>
    <row r="26" spans="1:17">
      <c r="A26" s="5" t="s">
        <v>8</v>
      </c>
      <c r="B26" s="5"/>
      <c r="C26" s="5"/>
      <c r="D26" s="5">
        <f>D2+D3+D6+D8+D10+D11+D13+D15+D17+D18+D19+D23</f>
        <v>13.5</v>
      </c>
      <c r="E26" s="5"/>
      <c r="F26" s="5"/>
      <c r="G26" s="5">
        <v>0</v>
      </c>
      <c r="H26" s="3"/>
      <c r="I26" s="1"/>
      <c r="J26" s="1"/>
      <c r="K26" s="1"/>
      <c r="L26" s="1"/>
      <c r="M26" s="1"/>
      <c r="N26" s="1"/>
      <c r="O26" s="1"/>
      <c r="P26" s="1"/>
      <c r="Q26" s="1"/>
    </row>
    <row r="27" spans="1:17">
      <c r="A27" s="5" t="s">
        <v>82</v>
      </c>
      <c r="B27" s="5"/>
      <c r="C27" s="5"/>
      <c r="D27" s="5">
        <f>D12+D21+D22</f>
        <v>26</v>
      </c>
      <c r="E27" s="5"/>
      <c r="F27" s="5"/>
      <c r="G27" s="56">
        <f>G12+G21+G22</f>
        <v>7.8E-2</v>
      </c>
      <c r="H27" s="3"/>
      <c r="I27" s="1"/>
      <c r="J27" s="1"/>
      <c r="K27" s="1"/>
      <c r="L27" s="1"/>
      <c r="M27" s="1"/>
      <c r="N27" s="1"/>
      <c r="O27" s="1"/>
      <c r="P27" s="1"/>
      <c r="Q27" s="1"/>
    </row>
    <row r="28" spans="1:17" s="39" customFormat="1">
      <c r="A28" s="5" t="s">
        <v>26</v>
      </c>
      <c r="B28" s="5"/>
      <c r="C28" s="5"/>
      <c r="D28" s="5">
        <f>D7+D9+D14+D20</f>
        <v>45</v>
      </c>
      <c r="E28" s="5"/>
      <c r="F28" s="5"/>
      <c r="G28" s="56">
        <f>G7+G9+G14+G20</f>
        <v>2.7</v>
      </c>
      <c r="H28" s="40"/>
      <c r="I28" s="1"/>
      <c r="J28" s="1"/>
      <c r="K28" s="1"/>
      <c r="L28" s="1"/>
      <c r="M28" s="1"/>
      <c r="N28" s="1"/>
      <c r="O28" s="1"/>
      <c r="P28" s="1"/>
      <c r="Q28" s="1"/>
    </row>
    <row r="29" spans="1:17" s="39" customFormat="1">
      <c r="A29" s="5" t="s">
        <v>27</v>
      </c>
      <c r="B29" s="5"/>
      <c r="C29" s="5"/>
      <c r="D29" s="5">
        <f>D4</f>
        <v>14.5</v>
      </c>
      <c r="E29" s="5"/>
      <c r="F29" s="5"/>
      <c r="G29" s="56">
        <f>G4</f>
        <v>7.2499999999999991</v>
      </c>
      <c r="H29" s="40"/>
      <c r="I29" s="1"/>
      <c r="J29" s="1"/>
      <c r="K29" s="1"/>
      <c r="L29" s="1"/>
      <c r="M29" s="1"/>
      <c r="N29" s="1"/>
      <c r="O29" s="1"/>
      <c r="P29" s="1"/>
      <c r="Q29" s="1"/>
    </row>
    <row r="30" spans="1:17" s="39" customFormat="1">
      <c r="A30" s="5" t="s">
        <v>33</v>
      </c>
      <c r="B30" s="5"/>
      <c r="C30" s="5"/>
      <c r="D30" s="5">
        <f>D5</f>
        <v>14.5</v>
      </c>
      <c r="E30" s="5"/>
      <c r="F30" s="5"/>
      <c r="G30" s="56">
        <f>G5</f>
        <v>2.2233333333333332</v>
      </c>
      <c r="H30" s="40"/>
      <c r="I30" s="1"/>
      <c r="J30" s="1"/>
      <c r="K30" s="1"/>
      <c r="L30" s="1"/>
      <c r="M30" s="1"/>
      <c r="N30" s="1"/>
      <c r="O30" s="1"/>
      <c r="P30" s="1"/>
      <c r="Q30" s="1"/>
    </row>
    <row r="31" spans="1:17" s="39" customFormat="1">
      <c r="A31" s="5" t="s">
        <v>52</v>
      </c>
      <c r="B31" s="5"/>
      <c r="C31" s="5"/>
      <c r="D31" s="5">
        <f>D16</f>
        <v>4</v>
      </c>
      <c r="E31" s="5"/>
      <c r="F31" s="5"/>
      <c r="G31" s="56">
        <f>G16</f>
        <v>2.5300000000000002</v>
      </c>
      <c r="H31" s="40"/>
      <c r="I31" s="1"/>
      <c r="J31" s="1"/>
      <c r="K31" s="1"/>
      <c r="L31" s="1"/>
      <c r="M31" s="1"/>
      <c r="N31" s="1"/>
      <c r="O31" s="1"/>
      <c r="P31" s="1"/>
      <c r="Q31" s="1"/>
    </row>
    <row r="32" spans="1:17">
      <c r="A32" s="7" t="s">
        <v>7</v>
      </c>
      <c r="B32" s="2"/>
      <c r="C32" s="2"/>
      <c r="D32" s="50">
        <f>SUM(D2:D23)</f>
        <v>117.5</v>
      </c>
      <c r="E32" s="2"/>
      <c r="F32" s="2"/>
      <c r="G32" s="50">
        <f>SUM(G26:G31)</f>
        <v>14.781333333333333</v>
      </c>
      <c r="H32" s="3"/>
      <c r="I32" s="1"/>
      <c r="J32" s="1"/>
      <c r="K32" s="1"/>
      <c r="L32" s="1"/>
      <c r="M32" s="1"/>
      <c r="N32" s="1"/>
      <c r="O32" s="1"/>
      <c r="P32" s="1"/>
      <c r="Q32" s="1"/>
    </row>
    <row r="33" spans="1:8">
      <c r="A33" s="6"/>
      <c r="B33" s="6"/>
      <c r="C33" s="6"/>
      <c r="D33" s="6"/>
      <c r="E33" s="6"/>
      <c r="F33" s="6"/>
      <c r="G33" s="6"/>
      <c r="H33" s="6"/>
    </row>
    <row r="34" spans="1:8">
      <c r="A34" s="6"/>
      <c r="B34" s="6"/>
      <c r="C34" s="6"/>
      <c r="D34" s="6"/>
      <c r="E34" s="6"/>
      <c r="F34" s="6"/>
      <c r="G34" s="6"/>
      <c r="H34" s="6"/>
    </row>
    <row r="36" spans="1:8">
      <c r="A36" s="39" t="s">
        <v>55</v>
      </c>
    </row>
    <row r="37" spans="1:8">
      <c r="A37" s="44" t="s">
        <v>100</v>
      </c>
    </row>
    <row r="39" spans="1:8">
      <c r="A39" s="39" t="s">
        <v>60</v>
      </c>
    </row>
    <row r="40" spans="1:8" s="39" customFormat="1">
      <c r="A40" s="70" t="s">
        <v>101</v>
      </c>
    </row>
    <row r="41" spans="1:8">
      <c r="A41" s="70" t="s">
        <v>102</v>
      </c>
    </row>
    <row r="42" spans="1:8">
      <c r="A42" s="39" t="s">
        <v>59</v>
      </c>
    </row>
    <row r="43" spans="1:8">
      <c r="A43" s="39" t="s">
        <v>61</v>
      </c>
    </row>
    <row r="44" spans="1:8" s="39" customFormat="1">
      <c r="A44" s="70" t="s">
        <v>103</v>
      </c>
    </row>
    <row r="46" spans="1:8">
      <c r="A46" s="39" t="s">
        <v>63</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E11"/>
  <sheetViews>
    <sheetView workbookViewId="0">
      <selection activeCell="E4" sqref="E4"/>
    </sheetView>
  </sheetViews>
  <sheetFormatPr defaultRowHeight="14.4"/>
  <cols>
    <col min="1" max="1" width="92.44140625" customWidth="1"/>
    <col min="2" max="2" width="26.33203125" customWidth="1"/>
    <col min="3" max="3" width="31" customWidth="1"/>
    <col min="4" max="4" width="22.6640625" customWidth="1"/>
    <col min="5" max="5" width="20" customWidth="1"/>
  </cols>
  <sheetData>
    <row r="1" spans="1:5" ht="42">
      <c r="A1" s="2" t="s">
        <v>3</v>
      </c>
      <c r="B1" s="67" t="s">
        <v>85</v>
      </c>
      <c r="C1" s="67" t="s">
        <v>86</v>
      </c>
      <c r="D1" s="43" t="s">
        <v>66</v>
      </c>
      <c r="E1" s="67" t="s">
        <v>87</v>
      </c>
    </row>
    <row r="2" spans="1:5">
      <c r="A2" s="59" t="s">
        <v>93</v>
      </c>
      <c r="B2" s="60">
        <f>B8-B6-B5-B4-B3</f>
        <v>1688</v>
      </c>
      <c r="C2" s="60">
        <f>B2</f>
        <v>1688</v>
      </c>
      <c r="D2" s="62">
        <v>0.28999999999999998</v>
      </c>
      <c r="E2" s="54">
        <f>C2*D2</f>
        <v>489.52</v>
      </c>
    </row>
    <row r="3" spans="1:5">
      <c r="A3" s="59" t="s">
        <v>89</v>
      </c>
      <c r="B3" s="60">
        <v>464</v>
      </c>
      <c r="C3" s="60">
        <f>B3</f>
        <v>464</v>
      </c>
      <c r="D3" s="40">
        <v>0</v>
      </c>
      <c r="E3" s="54">
        <f>C3*D3</f>
        <v>0</v>
      </c>
    </row>
    <row r="4" spans="1:5">
      <c r="A4" s="59" t="s">
        <v>90</v>
      </c>
      <c r="B4" s="60">
        <v>3970</v>
      </c>
      <c r="C4" s="60">
        <f>B4*1.3</f>
        <v>5161</v>
      </c>
      <c r="D4" s="65">
        <v>4.4999999999999998E-2</v>
      </c>
      <c r="E4" s="54">
        <f>C4*D4</f>
        <v>232.245</v>
      </c>
    </row>
    <row r="5" spans="1:5">
      <c r="A5" s="59" t="s">
        <v>91</v>
      </c>
      <c r="B5" s="60">
        <v>754</v>
      </c>
      <c r="C5" s="60">
        <f>B5*1.5</f>
        <v>1131</v>
      </c>
      <c r="D5" s="63">
        <v>0.28999999999999998</v>
      </c>
      <c r="E5" s="54">
        <f>C5*D5</f>
        <v>327.98999999999995</v>
      </c>
    </row>
    <row r="6" spans="1:5">
      <c r="A6" s="59" t="s">
        <v>88</v>
      </c>
      <c r="B6" s="60">
        <v>15</v>
      </c>
      <c r="C6" s="60">
        <f>B6*1.5</f>
        <v>22.5</v>
      </c>
      <c r="D6" s="64">
        <v>0.28999999999999998</v>
      </c>
      <c r="E6" s="54">
        <f>C6*D6</f>
        <v>6.5249999999999995</v>
      </c>
    </row>
    <row r="7" spans="1:5">
      <c r="A7" s="40"/>
      <c r="B7" s="60"/>
      <c r="C7" s="60"/>
      <c r="D7" s="40"/>
      <c r="E7" s="54"/>
    </row>
    <row r="8" spans="1:5">
      <c r="A8" s="66" t="s">
        <v>92</v>
      </c>
      <c r="B8" s="61">
        <v>6891</v>
      </c>
      <c r="C8" s="60"/>
      <c r="D8" s="40"/>
      <c r="E8" s="61">
        <f>SUM(E2:E7)</f>
        <v>1056.28</v>
      </c>
    </row>
    <row r="9" spans="1:5">
      <c r="A9" s="40"/>
      <c r="B9" s="40"/>
      <c r="C9" s="40"/>
      <c r="D9" s="40"/>
      <c r="E9" s="54"/>
    </row>
    <row r="11" spans="1:5">
      <c r="A11" s="68" t="s">
        <v>94</v>
      </c>
    </row>
  </sheetData>
  <pageMargins left="0.7" right="0.7" top="0.75" bottom="0.75" header="0.3" footer="0.3"/>
  <pageSetup paperSize="9" orientation="portrait" horizontalDpi="0" verticalDpi="0" copies="0" r:id="rId1"/>
</worksheet>
</file>

<file path=xl/worksheets/sheet4.xml><?xml version="1.0" encoding="utf-8"?>
<worksheet xmlns="http://schemas.openxmlformats.org/spreadsheetml/2006/main" xmlns:r="http://schemas.openxmlformats.org/officeDocument/2006/relationships">
  <dimension ref="A1:H23"/>
  <sheetViews>
    <sheetView workbookViewId="0">
      <selection activeCell="E26" sqref="E26"/>
    </sheetView>
  </sheetViews>
  <sheetFormatPr defaultRowHeight="14.4"/>
  <cols>
    <col min="1" max="1" width="35.88671875" customWidth="1"/>
    <col min="2" max="2" width="21.44140625" customWidth="1"/>
    <col min="3" max="3" width="16" customWidth="1"/>
    <col min="4" max="4" width="18.77734375" customWidth="1"/>
    <col min="5" max="5" width="23.6640625" customWidth="1"/>
    <col min="6" max="6" width="18.77734375" customWidth="1"/>
    <col min="7" max="7" width="20.5546875" customWidth="1"/>
    <col min="8" max="8" width="33" customWidth="1"/>
  </cols>
  <sheetData>
    <row r="1" spans="1:8" ht="28.2">
      <c r="A1" s="2" t="s">
        <v>1</v>
      </c>
      <c r="B1" s="2" t="s">
        <v>3</v>
      </c>
      <c r="C1" s="43" t="s">
        <v>68</v>
      </c>
      <c r="D1" s="43" t="s">
        <v>69</v>
      </c>
      <c r="E1" s="43" t="s">
        <v>66</v>
      </c>
      <c r="F1" s="43" t="s">
        <v>70</v>
      </c>
      <c r="G1" s="53" t="s">
        <v>71</v>
      </c>
      <c r="H1" s="43" t="s">
        <v>80</v>
      </c>
    </row>
    <row r="2" spans="1:8">
      <c r="A2" s="40" t="s">
        <v>73</v>
      </c>
      <c r="B2" s="40" t="s">
        <v>64</v>
      </c>
      <c r="C2" s="40">
        <v>4</v>
      </c>
      <c r="D2" s="40">
        <v>4</v>
      </c>
      <c r="E2" s="47">
        <v>0.28999999999999998</v>
      </c>
      <c r="F2" s="46">
        <f>D2*E2</f>
        <v>1.1599999999999999</v>
      </c>
      <c r="G2" s="54">
        <f>F2*52</f>
        <v>60.319999999999993</v>
      </c>
      <c r="H2" s="40"/>
    </row>
    <row r="3" spans="1:8" s="39" customFormat="1">
      <c r="A3" s="5" t="s">
        <v>78</v>
      </c>
      <c r="B3" s="40" t="s">
        <v>72</v>
      </c>
      <c r="C3" s="40">
        <v>4</v>
      </c>
      <c r="D3" s="40">
        <f>C3*1.5</f>
        <v>6</v>
      </c>
      <c r="E3" s="47">
        <v>0.28999999999999998</v>
      </c>
      <c r="F3" s="46">
        <f t="shared" ref="F3:F15" si="0">D3*E3</f>
        <v>1.7399999999999998</v>
      </c>
      <c r="G3" s="54">
        <f>F3/2*52</f>
        <v>45.239999999999995</v>
      </c>
      <c r="H3" s="54">
        <f>G2-G3</f>
        <v>15.079999999999998</v>
      </c>
    </row>
    <row r="4" spans="1:8" s="39" customFormat="1">
      <c r="A4" s="40"/>
      <c r="B4" s="40" t="s">
        <v>13</v>
      </c>
      <c r="C4" s="40">
        <v>4</v>
      </c>
      <c r="D4" s="54">
        <f>C4*1.3</f>
        <v>5.2</v>
      </c>
      <c r="E4" s="47">
        <v>4.4999999999999998E-2</v>
      </c>
      <c r="F4" s="46">
        <f t="shared" si="0"/>
        <v>0.23399999999999999</v>
      </c>
      <c r="G4" s="54">
        <f t="shared" ref="G4:G5" si="1">F4*52</f>
        <v>12.167999999999999</v>
      </c>
      <c r="H4" s="54">
        <f>G2-G4</f>
        <v>48.151999999999994</v>
      </c>
    </row>
    <row r="5" spans="1:8">
      <c r="A5" s="40"/>
      <c r="B5" s="40" t="s">
        <v>65</v>
      </c>
      <c r="C5" s="40">
        <v>4</v>
      </c>
      <c r="D5" s="40">
        <v>5</v>
      </c>
      <c r="E5" s="49">
        <v>0.50600000000000001</v>
      </c>
      <c r="F5" s="46">
        <f t="shared" si="0"/>
        <v>2.5300000000000002</v>
      </c>
      <c r="G5" s="54">
        <f t="shared" si="1"/>
        <v>131.56</v>
      </c>
      <c r="H5" s="55">
        <f>G2-G5</f>
        <v>-71.240000000000009</v>
      </c>
    </row>
    <row r="6" spans="1:8" s="39" customFormat="1">
      <c r="A6" s="40"/>
      <c r="B6" s="40"/>
      <c r="C6" s="40"/>
      <c r="D6" s="40"/>
      <c r="E6" s="40"/>
      <c r="F6" s="46"/>
      <c r="G6" s="54"/>
      <c r="H6" s="40"/>
    </row>
    <row r="7" spans="1:8">
      <c r="A7" s="40" t="s">
        <v>74</v>
      </c>
      <c r="B7" s="40" t="s">
        <v>64</v>
      </c>
      <c r="C7" s="40">
        <v>29</v>
      </c>
      <c r="D7" s="40">
        <v>29</v>
      </c>
      <c r="E7" s="47">
        <v>0.28999999999999998</v>
      </c>
      <c r="F7" s="46">
        <f t="shared" si="0"/>
        <v>8.41</v>
      </c>
      <c r="G7" s="54">
        <f>F7*48</f>
        <v>403.68</v>
      </c>
      <c r="H7" s="40"/>
    </row>
    <row r="8" spans="1:8">
      <c r="A8" s="5" t="s">
        <v>78</v>
      </c>
      <c r="B8" s="40" t="s">
        <v>72</v>
      </c>
      <c r="C8" s="40">
        <v>29</v>
      </c>
      <c r="D8" s="54">
        <f>C8*1.5</f>
        <v>43.5</v>
      </c>
      <c r="E8" s="47">
        <v>0.28999999999999998</v>
      </c>
      <c r="F8" s="46">
        <f t="shared" si="0"/>
        <v>12.614999999999998</v>
      </c>
      <c r="G8" s="54">
        <f>F8/2*48</f>
        <v>302.76</v>
      </c>
      <c r="H8" s="54">
        <f>G7-G8</f>
        <v>100.92000000000002</v>
      </c>
    </row>
    <row r="9" spans="1:8" s="39" customFormat="1">
      <c r="A9" s="40"/>
      <c r="B9" s="40" t="s">
        <v>77</v>
      </c>
      <c r="C9" s="40">
        <v>29</v>
      </c>
      <c r="D9" s="54">
        <f>C9*1.5</f>
        <v>43.5</v>
      </c>
      <c r="E9" s="47">
        <v>0.28999999999999998</v>
      </c>
      <c r="F9" s="46">
        <f t="shared" si="0"/>
        <v>12.614999999999998</v>
      </c>
      <c r="G9" s="54">
        <f>F9/3*48</f>
        <v>201.83999999999997</v>
      </c>
      <c r="H9" s="54">
        <f>G7-G9</f>
        <v>201.84000000000003</v>
      </c>
    </row>
    <row r="10" spans="1:8">
      <c r="A10" s="40"/>
      <c r="B10" s="40" t="s">
        <v>13</v>
      </c>
      <c r="C10" s="40">
        <v>29</v>
      </c>
      <c r="D10" s="54">
        <f>C10*1.3</f>
        <v>37.700000000000003</v>
      </c>
      <c r="E10" s="47">
        <v>4.4999999999999998E-2</v>
      </c>
      <c r="F10" s="46">
        <f t="shared" si="0"/>
        <v>1.6965000000000001</v>
      </c>
      <c r="G10" s="54">
        <f>F10*48</f>
        <v>81.432000000000002</v>
      </c>
      <c r="H10" s="54">
        <f>G7-G10</f>
        <v>322.24799999999999</v>
      </c>
    </row>
    <row r="11" spans="1:8" s="39" customFormat="1">
      <c r="A11" s="40"/>
      <c r="B11" s="40"/>
      <c r="C11" s="40"/>
      <c r="D11" s="40"/>
      <c r="E11" s="40"/>
      <c r="F11" s="46"/>
      <c r="G11" s="54"/>
      <c r="H11" s="40"/>
    </row>
    <row r="12" spans="1:8">
      <c r="A12" s="40" t="s">
        <v>75</v>
      </c>
      <c r="B12" s="40" t="s">
        <v>67</v>
      </c>
      <c r="C12" s="40">
        <v>9</v>
      </c>
      <c r="D12" s="40">
        <v>9</v>
      </c>
      <c r="E12" s="47">
        <v>0.28999999999999998</v>
      </c>
      <c r="F12" s="46">
        <f t="shared" si="0"/>
        <v>2.61</v>
      </c>
      <c r="G12" s="54">
        <f>F12*5*48</f>
        <v>626.4</v>
      </c>
      <c r="H12" s="40"/>
    </row>
    <row r="13" spans="1:8">
      <c r="A13" s="5" t="s">
        <v>79</v>
      </c>
      <c r="B13" s="40" t="s">
        <v>72</v>
      </c>
      <c r="C13" s="40">
        <v>9</v>
      </c>
      <c r="D13" s="54">
        <f>C13*1.5</f>
        <v>13.5</v>
      </c>
      <c r="E13" s="47">
        <v>0.28999999999999998</v>
      </c>
      <c r="F13" s="46">
        <f t="shared" si="0"/>
        <v>3.9149999999999996</v>
      </c>
      <c r="G13" s="54">
        <f>F13/2*5*48</f>
        <v>469.79999999999995</v>
      </c>
      <c r="H13" s="54">
        <f>G12-G13</f>
        <v>156.60000000000002</v>
      </c>
    </row>
    <row r="14" spans="1:8" s="39" customFormat="1">
      <c r="A14" s="40"/>
      <c r="B14" s="40" t="s">
        <v>77</v>
      </c>
      <c r="C14" s="40">
        <v>9</v>
      </c>
      <c r="D14" s="54">
        <f>C14*1.5</f>
        <v>13.5</v>
      </c>
      <c r="E14" s="47">
        <v>0.28999999999999998</v>
      </c>
      <c r="F14" s="46">
        <f t="shared" si="0"/>
        <v>3.9149999999999996</v>
      </c>
      <c r="G14" s="54">
        <f>F14/3*5*48</f>
        <v>313.2</v>
      </c>
      <c r="H14" s="54">
        <f>G12-G14</f>
        <v>313.2</v>
      </c>
    </row>
    <row r="15" spans="1:8">
      <c r="A15" s="40"/>
      <c r="B15" s="40" t="s">
        <v>13</v>
      </c>
      <c r="C15" s="40">
        <v>9</v>
      </c>
      <c r="D15" s="54">
        <f>C15*1.3</f>
        <v>11.700000000000001</v>
      </c>
      <c r="E15" s="47">
        <v>4.4999999999999998E-2</v>
      </c>
      <c r="F15" s="46">
        <f t="shared" si="0"/>
        <v>0.52650000000000008</v>
      </c>
      <c r="G15" s="54">
        <f t="shared" ref="G15" si="2">F15*5*48</f>
        <v>126.36000000000001</v>
      </c>
      <c r="H15" s="54">
        <f>G12-G15</f>
        <v>500.03999999999996</v>
      </c>
    </row>
    <row r="16" spans="1:8">
      <c r="A16" s="40"/>
      <c r="B16" s="40"/>
      <c r="C16" s="40"/>
      <c r="D16" s="40"/>
      <c r="E16" s="40"/>
      <c r="F16" s="40"/>
      <c r="G16" s="40"/>
      <c r="H16" s="40"/>
    </row>
    <row r="17" spans="1:6">
      <c r="A17" s="52"/>
      <c r="B17" s="52"/>
      <c r="C17" s="52"/>
      <c r="D17" s="52"/>
      <c r="E17" s="52"/>
      <c r="F17" s="52"/>
    </row>
    <row r="18" spans="1:6">
      <c r="A18" s="52" t="s">
        <v>76</v>
      </c>
      <c r="B18" s="52"/>
      <c r="C18" s="52"/>
      <c r="D18" s="52"/>
      <c r="E18" s="52"/>
      <c r="F18" s="52"/>
    </row>
    <row r="19" spans="1:6">
      <c r="A19" s="52"/>
      <c r="B19" s="52"/>
      <c r="C19" s="52"/>
      <c r="D19" s="52"/>
      <c r="E19" s="52"/>
      <c r="F19" s="52"/>
    </row>
    <row r="20" spans="1:6">
      <c r="A20" s="52"/>
      <c r="B20" s="52"/>
      <c r="C20" s="52"/>
      <c r="D20" s="52"/>
      <c r="E20" s="52"/>
      <c r="F20" s="52"/>
    </row>
    <row r="21" spans="1:6">
      <c r="A21" s="52"/>
      <c r="B21" s="52"/>
      <c r="C21" s="52"/>
      <c r="D21" s="52"/>
      <c r="E21" s="52"/>
      <c r="F21" s="52"/>
    </row>
    <row r="22" spans="1:6">
      <c r="A22" s="52"/>
      <c r="B22" s="52"/>
      <c r="C22" s="52"/>
      <c r="D22" s="52"/>
      <c r="E22" s="52"/>
      <c r="F22" s="52"/>
    </row>
    <row r="23" spans="1:6">
      <c r="A23" s="52"/>
      <c r="B23" s="52"/>
      <c r="C23" s="52"/>
      <c r="D23" s="52"/>
      <c r="E23" s="52"/>
      <c r="F23" s="52"/>
    </row>
  </sheetData>
  <pageMargins left="0.7" right="0.7" top="0.75" bottom="0.75" header="0.3" footer="0.3"/>
  <pageSetup paperSize="9"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CO2e mass transport week</vt:lpstr>
      <vt:lpstr>2.Activity data mass tranp't wk</vt:lpstr>
      <vt:lpstr>3.Mass tranp't average scenario</vt:lpstr>
      <vt:lpstr>4. Car versus mass transit</vt:lpstr>
      <vt:lpstr>'1. CO2e mass transport week'!Print_Area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clay</dc:creator>
  <cp:lastModifiedBy>Joanne clay</cp:lastModifiedBy>
  <cp:lastPrinted>2019-11-19T01:40:49Z</cp:lastPrinted>
  <dcterms:created xsi:type="dcterms:W3CDTF">2019-11-06T02:48:02Z</dcterms:created>
  <dcterms:modified xsi:type="dcterms:W3CDTF">2019-12-09T00:11:38Z</dcterms:modified>
</cp:coreProperties>
</file>