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Activity data" sheetId="3" r:id="rId1"/>
    <sheet name="Natural gas" sheetId="1" r:id="rId2"/>
    <sheet name="Electricity" sheetId="2" r:id="rId3"/>
  </sheets>
  <calcPr calcId="124519"/>
</workbook>
</file>

<file path=xl/calcChain.xml><?xml version="1.0" encoding="utf-8"?>
<calcChain xmlns="http://schemas.openxmlformats.org/spreadsheetml/2006/main">
  <c r="B4" i="3"/>
  <c r="C4" s="1"/>
  <c r="B4" i="1" s="1"/>
  <c r="B5" s="1"/>
  <c r="D5" s="1"/>
  <c r="D4" l="1"/>
  <c r="D7" s="1"/>
  <c r="D21" i="3"/>
  <c r="D20"/>
  <c r="D19"/>
  <c r="D25"/>
  <c r="C6"/>
  <c r="C8" s="1"/>
  <c r="B11" i="1" s="1"/>
  <c r="D23" i="3" l="1"/>
  <c r="D27"/>
  <c r="B11" i="2" s="1"/>
  <c r="B4"/>
  <c r="B12" i="1"/>
  <c r="D12" s="1"/>
  <c r="D11"/>
  <c r="B5" i="2" l="1"/>
  <c r="D5" s="1"/>
  <c r="D4"/>
  <c r="D11"/>
  <c r="B12"/>
  <c r="D12" s="1"/>
  <c r="D14" i="1"/>
  <c r="D17" s="1"/>
  <c r="D7" i="2" l="1"/>
  <c r="D14"/>
  <c r="D17" s="1"/>
</calcChain>
</file>

<file path=xl/sharedStrings.xml><?xml version="1.0" encoding="utf-8"?>
<sst xmlns="http://schemas.openxmlformats.org/spreadsheetml/2006/main" count="54" uniqueCount="45">
  <si>
    <t>Emission Source</t>
  </si>
  <si>
    <t>Amount (GJ)</t>
  </si>
  <si>
    <t>Emissions Factor (kgCO2e/GJ)</t>
  </si>
  <si>
    <t>Emissions (kg of CO2e)</t>
  </si>
  <si>
    <t xml:space="preserve">Natural gas </t>
  </si>
  <si>
    <t>Natural gas losses</t>
  </si>
  <si>
    <t>Electricity</t>
  </si>
  <si>
    <t>Amount (kWh)</t>
  </si>
  <si>
    <t>Emissions Factor (kgCO2e/kWh)</t>
  </si>
  <si>
    <t>Electricity losses</t>
  </si>
  <si>
    <t>Gas meter 12 August</t>
  </si>
  <si>
    <t>Gas meter 19 August</t>
  </si>
  <si>
    <t>Gas (MJ)</t>
  </si>
  <si>
    <t>Electricity (KWH)</t>
  </si>
  <si>
    <t>* Based on average usage for Sep 16 and Sep 17 quarters, assumes 12 weeks per quarter</t>
  </si>
  <si>
    <t>Gas used in Week 8 experiment</t>
  </si>
  <si>
    <t>Electricity used in Week 8 experiment</t>
  </si>
  <si>
    <t>Usual winter gas used per week*</t>
  </si>
  <si>
    <t>Usual winter electricity used per week*</t>
  </si>
  <si>
    <t>Gas saved by Week 8 experiment</t>
  </si>
  <si>
    <t>Electricity saved by Week 8 experiment</t>
  </si>
  <si>
    <t>Electricity meter 12 August (Meter readout 4 / bill 1 / peak)</t>
  </si>
  <si>
    <t>Electricity meter 12 August (Meter readout 5 / bill 2 / shoulder)</t>
  </si>
  <si>
    <t>Electricity meter 12 August (Meter readout 6 / bill 3 / off peak)</t>
  </si>
  <si>
    <t>Electricity meter 19 August (Meter readout 4 / bill 1 / peak)</t>
  </si>
  <si>
    <t>Electricity meter 19 August (Meter readout 5 / bill 2 / shoulder)</t>
  </si>
  <si>
    <t>Electricity meter 19 August (Meter readout 6 / bill 3 / off peak)</t>
  </si>
  <si>
    <t>Electricity used (peak)</t>
  </si>
  <si>
    <t>Electricity used (off peak)</t>
  </si>
  <si>
    <t>Gas (units)</t>
  </si>
  <si>
    <t>Gas saved in Week 8 experiment</t>
  </si>
  <si>
    <t>Total Week 8 for natural gas</t>
  </si>
  <si>
    <t>Total Week 8 saved for natural gas</t>
  </si>
  <si>
    <t>Total savings if done over entire winter</t>
  </si>
  <si>
    <t>Total Week 8 for electricity</t>
  </si>
  <si>
    <t>Electricity saved in Week 8 experiment</t>
  </si>
  <si>
    <t>Total Week 8 saved for electricity</t>
  </si>
  <si>
    <t>Energy Content Factors and Emission Factors</t>
  </si>
  <si>
    <t>Natural gas distributed in a pipeline', Table 2 , National Greenhouse Accounts Factors July 2017 at http://www.environment.gov.au/system/files/resources/5a169bfb-f417-4b00-9b70-6ba328ea8671/files/national-greenhouse-accounts-factors-july-2017.pdf</t>
  </si>
  <si>
    <t>Natural gas losses from Table 38 (NSW ACT Metro), National Greenhouse Accounts Factors July 2017 at http://www.environment.gov.au/system/files/resources/5a169bfb-f417-4b00-9b70-6ba328ea8671/files/national-greenhouse-accounts-factors-july-2017.pdf. Fugitive emissions from natural gas exploration, production or processing and transmission. Excludes fugitive emissions from natural gas distribution.</t>
  </si>
  <si>
    <t>Puchased electricity from the NSW / ACT grid', Table 5, National Greenhouse Accounts Factors July 2017 at http://www.environment.gov.au/system/files/resources/5a169bfb-f417-4b00-9b70-6ba328ea8671/files/national-greenhouse-accounts-factors-july-2017.pdf</t>
  </si>
  <si>
    <t>Electricity losses from Table 41, National Greenhouse Accounts Factors July 2017 at http://www.environment.gov.au/system/files/resources/5a169bfb-f417-4b00-9b70-6ba328ea8671/files/national-greenhouse-accounts-factors-july-2017.pdf</t>
  </si>
  <si>
    <t>Gas used in Week 8 experiment**</t>
  </si>
  <si>
    <t>** Heating value of 38.48 and conversaion factor of 0.9771 applied to convert from units to megajoules, based on factors used for July 2018 gas bill.</t>
  </si>
  <si>
    <t>Electricity used (shoulder)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</si>
</sst>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5" fillId="0" borderId="1" xfId="0" applyFont="1" applyBorder="1"/>
    <xf numFmtId="164" fontId="1" fillId="0" borderId="1" xfId="1" applyNumberFormat="1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5" fillId="0" borderId="1" xfId="1" applyNumberFormat="1" applyFont="1" applyBorder="1"/>
    <xf numFmtId="0" fontId="0" fillId="0" borderId="1" xfId="0" applyBorder="1"/>
    <xf numFmtId="164" fontId="0" fillId="0" borderId="0" xfId="0" applyNumberFormat="1"/>
    <xf numFmtId="164" fontId="6" fillId="0" borderId="1" xfId="0" applyNumberFormat="1" applyFont="1" applyBorder="1"/>
    <xf numFmtId="43" fontId="1" fillId="0" borderId="0" xfId="0" applyNumberFormat="1" applyFont="1" applyBorder="1"/>
    <xf numFmtId="0" fontId="5" fillId="0" borderId="0" xfId="0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66" fontId="5" fillId="0" borderId="0" xfId="0" applyNumberFormat="1" applyFont="1"/>
    <xf numFmtId="1" fontId="5" fillId="0" borderId="0" xfId="0" applyNumberFormat="1" applyFont="1"/>
    <xf numFmtId="0" fontId="2" fillId="0" borderId="0" xfId="0" applyFont="1"/>
    <xf numFmtId="0" fontId="6" fillId="0" borderId="0" xfId="0" applyFont="1"/>
    <xf numFmtId="0" fontId="6" fillId="0" borderId="0" xfId="0" quotePrefix="1" applyFont="1"/>
    <xf numFmtId="0" fontId="2" fillId="0" borderId="0" xfId="0" applyFont="1"/>
    <xf numFmtId="0" fontId="6" fillId="0" borderId="0" xfId="0" applyFont="1"/>
    <xf numFmtId="17" fontId="6" fillId="0" borderId="0" xfId="0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A20" sqref="A20"/>
    </sheetView>
  </sheetViews>
  <sheetFormatPr defaultRowHeight="15"/>
  <cols>
    <col min="1" max="1" width="59.140625" customWidth="1"/>
    <col min="2" max="2" width="15.7109375" customWidth="1"/>
    <col min="3" max="3" width="19" customWidth="1"/>
    <col min="4" max="4" width="21.140625" customWidth="1"/>
    <col min="5" max="5" width="29.5703125" customWidth="1"/>
  </cols>
  <sheetData>
    <row r="1" spans="1:19">
      <c r="A1" s="4"/>
      <c r="B1" s="5" t="s">
        <v>29</v>
      </c>
      <c r="C1" s="5" t="s">
        <v>12</v>
      </c>
      <c r="D1" s="5" t="s">
        <v>13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4" t="s">
        <v>10</v>
      </c>
      <c r="B2" s="8">
        <v>6231</v>
      </c>
      <c r="C2" s="13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" t="s">
        <v>11</v>
      </c>
      <c r="B3" s="8">
        <v>6238</v>
      </c>
      <c r="C3" s="10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" t="s">
        <v>42</v>
      </c>
      <c r="B4" s="14">
        <f>B3-B2</f>
        <v>7</v>
      </c>
      <c r="C4" s="11">
        <f>B4*38.48*0.9771</f>
        <v>263.19165599999997</v>
      </c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4"/>
      <c r="B5" s="4"/>
      <c r="C5" s="8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4" t="s">
        <v>17</v>
      </c>
      <c r="B6" s="4"/>
      <c r="C6" s="8">
        <f>18569/12</f>
        <v>1547.4166666666667</v>
      </c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4"/>
      <c r="B7" s="4"/>
      <c r="C7" s="8"/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7" t="s">
        <v>19</v>
      </c>
      <c r="B8" s="7"/>
      <c r="C8" s="11">
        <f>C6-C4</f>
        <v>1284.2250106666668</v>
      </c>
      <c r="D8" s="1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4"/>
      <c r="B9" s="4"/>
      <c r="C9" s="8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4"/>
      <c r="B10" s="4"/>
      <c r="C10" s="8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4" t="s">
        <v>21</v>
      </c>
      <c r="B11" s="4"/>
      <c r="C11" s="8"/>
      <c r="D11" s="8">
        <v>12997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4" t="s">
        <v>22</v>
      </c>
      <c r="B12" s="4"/>
      <c r="C12" s="8"/>
      <c r="D12" s="8">
        <v>17623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4" t="s">
        <v>23</v>
      </c>
      <c r="B13" s="4"/>
      <c r="C13" s="8"/>
      <c r="D13" s="8">
        <v>8244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9"/>
      <c r="B14" s="9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4" t="s">
        <v>24</v>
      </c>
      <c r="B15" s="4"/>
      <c r="C15" s="12"/>
      <c r="D15" s="8">
        <v>13040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4" t="s">
        <v>25</v>
      </c>
      <c r="B16" s="4"/>
      <c r="C16" s="12"/>
      <c r="D16" s="8">
        <v>17655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4" t="s">
        <v>26</v>
      </c>
      <c r="B17" s="4"/>
      <c r="C17" s="8"/>
      <c r="D17" s="8">
        <v>8286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4"/>
      <c r="B18" s="4"/>
      <c r="C18" s="8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4" t="s">
        <v>27</v>
      </c>
      <c r="B19" s="4"/>
      <c r="C19" s="8"/>
      <c r="D19" s="8">
        <f>D15-D11</f>
        <v>43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4" t="s">
        <v>44</v>
      </c>
      <c r="B20" s="4"/>
      <c r="C20" s="8"/>
      <c r="D20" s="8">
        <f>D16-D12</f>
        <v>32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4" t="s">
        <v>28</v>
      </c>
      <c r="B21" s="4"/>
      <c r="C21" s="8"/>
      <c r="D21" s="8">
        <f>D17-D13</f>
        <v>42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4"/>
      <c r="B22" s="4"/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7" t="s">
        <v>16</v>
      </c>
      <c r="B23" s="9"/>
      <c r="C23" s="8"/>
      <c r="D23" s="11">
        <f>D19+D20+D21</f>
        <v>117</v>
      </c>
      <c r="E23" s="1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4"/>
      <c r="B24" s="4"/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4" t="s">
        <v>18</v>
      </c>
      <c r="B25" s="4"/>
      <c r="C25" s="8"/>
      <c r="D25" s="8">
        <f>1716/12</f>
        <v>143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4"/>
      <c r="B26" s="4"/>
      <c r="C26" s="8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7" t="s">
        <v>20</v>
      </c>
      <c r="B27" s="7"/>
      <c r="C27" s="11"/>
      <c r="D27" s="11">
        <f>D25-D23</f>
        <v>26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32" spans="1:19">
      <c r="A32" t="s">
        <v>14</v>
      </c>
    </row>
    <row r="33" spans="1:1">
      <c r="A33" t="s">
        <v>43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A33" sqref="A33"/>
    </sheetView>
  </sheetViews>
  <sheetFormatPr defaultRowHeight="15"/>
  <cols>
    <col min="1" max="1" width="56.85546875" customWidth="1"/>
    <col min="2" max="2" width="31" customWidth="1"/>
    <col min="3" max="3" width="33.140625" customWidth="1"/>
    <col min="4" max="4" width="30.5703125" customWidth="1"/>
  </cols>
  <sheetData>
    <row r="1" spans="1:24">
      <c r="A1" s="2" t="s">
        <v>0</v>
      </c>
      <c r="B1" s="2" t="s">
        <v>1</v>
      </c>
      <c r="C1" s="2" t="s">
        <v>2</v>
      </c>
      <c r="D1" s="2" t="s">
        <v>3</v>
      </c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6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 t="s">
        <v>4</v>
      </c>
      <c r="B4" s="17">
        <f>'Activity data'!C4/1000</f>
        <v>0.26319165599999994</v>
      </c>
      <c r="C4" s="1">
        <v>51.53</v>
      </c>
      <c r="D4" s="18">
        <f>B4*C4</f>
        <v>13.562266033679997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 t="s">
        <v>5</v>
      </c>
      <c r="B5" s="17">
        <f>B4</f>
        <v>0.26319165599999994</v>
      </c>
      <c r="C5" s="1">
        <v>12.8</v>
      </c>
      <c r="D5" s="18">
        <f>B5*C5</f>
        <v>3.3688531967999995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7"/>
      <c r="C6" s="1"/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6" t="s">
        <v>31</v>
      </c>
      <c r="B7" s="17"/>
      <c r="C7" s="1"/>
      <c r="D7" s="18">
        <f>D4+D5</f>
        <v>16.931119230479997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1"/>
      <c r="C8" s="1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1"/>
      <c r="C9" s="1"/>
      <c r="D9" s="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16" t="s">
        <v>30</v>
      </c>
      <c r="B10" s="1"/>
      <c r="C10" s="1"/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1" t="s">
        <v>4</v>
      </c>
      <c r="B11" s="17">
        <f>'Activity data'!C8/1000</f>
        <v>1.2842250106666668</v>
      </c>
      <c r="C11" s="1">
        <v>51.53</v>
      </c>
      <c r="D11" s="18">
        <f>B11*C11</f>
        <v>66.176114799653348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" t="s">
        <v>5</v>
      </c>
      <c r="B12" s="17">
        <f>B11</f>
        <v>1.2842250106666668</v>
      </c>
      <c r="C12" s="1">
        <v>12.8</v>
      </c>
      <c r="D12" s="18">
        <f>B12*C12</f>
        <v>16.438080136533337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6" t="s">
        <v>32</v>
      </c>
      <c r="B14" s="1"/>
      <c r="C14" s="1"/>
      <c r="D14" s="18">
        <f>D11+D12</f>
        <v>82.614194936186692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6" t="s">
        <v>33</v>
      </c>
      <c r="B17" s="1"/>
      <c r="C17" s="1"/>
      <c r="D17" s="20">
        <f>D14*12</f>
        <v>991.3703392342403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24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23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3"/>
  <sheetViews>
    <sheetView tabSelected="1" workbookViewId="0">
      <selection activeCell="A29" sqref="A29"/>
    </sheetView>
  </sheetViews>
  <sheetFormatPr defaultRowHeight="15"/>
  <cols>
    <col min="1" max="1" width="60.28515625" customWidth="1"/>
    <col min="2" max="2" width="17.28515625" customWidth="1"/>
    <col min="3" max="3" width="36" customWidth="1"/>
    <col min="4" max="4" width="24.42578125" customWidth="1"/>
    <col min="5" max="5" width="30.5703125" customWidth="1"/>
  </cols>
  <sheetData>
    <row r="1" spans="1:22" s="3" customFormat="1">
      <c r="A1" s="2" t="s">
        <v>0</v>
      </c>
      <c r="B1" s="2" t="s">
        <v>7</v>
      </c>
      <c r="C1" s="2" t="s">
        <v>8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6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 t="s">
        <v>6</v>
      </c>
      <c r="B4" s="1">
        <f>'Activity data'!D23</f>
        <v>117</v>
      </c>
      <c r="C4" s="1">
        <v>0.86</v>
      </c>
      <c r="D4" s="19">
        <f>B4*C4</f>
        <v>100.62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 t="s">
        <v>9</v>
      </c>
      <c r="B5" s="1">
        <f>B4</f>
        <v>117</v>
      </c>
      <c r="C5" s="1">
        <v>0.13</v>
      </c>
      <c r="D5" s="19">
        <f>B5*C5</f>
        <v>15.21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6" t="s">
        <v>34</v>
      </c>
      <c r="B7" s="1"/>
      <c r="C7" s="1"/>
      <c r="D7" s="21">
        <f>D4+D5</f>
        <v>115.83000000000001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6" t="s">
        <v>35</v>
      </c>
      <c r="B10" s="1"/>
      <c r="C10" s="1"/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 t="s">
        <v>6</v>
      </c>
      <c r="B11" s="1">
        <f>'Activity data'!D27</f>
        <v>26</v>
      </c>
      <c r="C11" s="1">
        <v>0.86</v>
      </c>
      <c r="D11" s="19">
        <f>B11*C11</f>
        <v>22.36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 t="s">
        <v>9</v>
      </c>
      <c r="B12" s="1">
        <f>B11</f>
        <v>26</v>
      </c>
      <c r="C12" s="1">
        <v>0.13</v>
      </c>
      <c r="D12" s="19">
        <f>B12*C12</f>
        <v>3.38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6" t="s">
        <v>36</v>
      </c>
      <c r="B14" s="1"/>
      <c r="C14" s="1"/>
      <c r="D14" s="21">
        <f>D11+D12</f>
        <v>25.74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6" t="s">
        <v>33</v>
      </c>
      <c r="B17" s="1"/>
      <c r="C17" s="1"/>
      <c r="D17" s="21">
        <f>D14*12</f>
        <v>308.88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25" t="s">
        <v>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27" t="s">
        <v>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6" t="s">
        <v>41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Activity data</vt:lpstr>
      <vt:lpstr>Natural gas</vt:lpstr>
      <vt:lpstr>Electricity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2018-08-20T00:32:00Z</dcterms:modified>
</cp:coreProperties>
</file>