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414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jimvaselopulos/Dropbox/Rafti Advisors/_Businesses/Relationship Selling/Materials/"/>
    </mc:Choice>
  </mc:AlternateContent>
  <xr:revisionPtr revIDLastSave="0" documentId="13_ncr:1_{2C18369E-2D02-3843-84C6-D08182BC8137}" xr6:coauthVersionLast="43" xr6:coauthVersionMax="43" xr10:uidLastSave="{00000000-0000-0000-0000-000000000000}"/>
  <bookViews>
    <workbookView xWindow="0" yWindow="460" windowWidth="28800" windowHeight="16600" tabRatio="500" xr2:uid="{00000000-000D-0000-FFFF-FFFF00000000}"/>
  </bookViews>
  <sheets>
    <sheet name="Sales Velocity Worksheet" sheetId="4" r:id="rId1"/>
  </sheet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K5" i="4" l="1"/>
  <c r="B5" i="4"/>
  <c r="C6" i="4" l="1"/>
  <c r="E9" i="4" s="1"/>
  <c r="C5" i="4"/>
  <c r="K7" i="4" s="1"/>
  <c r="K9" i="4" s="1"/>
  <c r="D5" i="4"/>
  <c r="J5" i="4" l="1"/>
  <c r="J7" i="4" s="1"/>
  <c r="D9" i="4"/>
  <c r="L5" i="4" l="1"/>
  <c r="K12" i="4"/>
  <c r="L7" i="4"/>
  <c r="J9" i="4"/>
  <c r="K10" i="4" l="1"/>
  <c r="L9" i="4"/>
  <c r="K11" i="4" l="1"/>
  <c r="K13" i="4" s="1"/>
  <c r="K14" i="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tc={6EAEE0DA-BFCF-7845-9D00-D5625915B98A}</author>
    <author>tc={E1ADF072-2618-F84E-8549-3D7DC183E3F6}</author>
    <author>tc={83B75B1F-2929-FC4F-9192-3407C1AC4989}</author>
    <author>tc={0E13D606-7191-0A4E-AB6D-E64D0AC477A4}</author>
  </authors>
  <commentList>
    <comment ref="B10" authorId="0" shapeId="0" xr:uid="{6EAEE0DA-BFCF-7845-9D00-D5625915B98A}">
      <text>
        <t>[Threaded comment]
Your version of Excel allows you to read this threaded comment; however, any edits to it will get removed if the file is opened in a newer version of Excel. Learn more: https://go.microsoft.com/fwlink/?linkid=870924
Comment:
    Use these drop down boxes to calculate the changes based on a change in the base numbers you have entered above.  New numbers will be calculated alongside the original numbers to help you see the difference.</t>
      </text>
    </comment>
    <comment ref="C12" authorId="1" shapeId="0" xr:uid="{E1ADF072-2618-F84E-8549-3D7DC183E3F6}">
      <text>
        <t>[Threaded comment]
Your version of Excel allows you to read this threaded comment; however, any edits to it will get removed if the file is opened in a newer version of Excel. Learn more: https://go.microsoft.com/fwlink/?linkid=870924
Comment:
    NOTE:  Please note that this cell is intended for DECREASES in time.  Therefore, a POSITIVE number here correlates with a decrease.  Hence - 10% in this cell  correlates with a 10% reduction in time.  If you enter a negative value here (e.g. a bad increase in sales cycle) it will calculate a lengthened sales cycle.</t>
      </text>
    </comment>
    <comment ref="J13" authorId="2" shapeId="0" xr:uid="{83B75B1F-2929-FC4F-9192-3407C1AC4989}">
      <text>
        <t>[Threaded comment]
Your version of Excel allows you to read this threaded comment; however, any edits to it will get removed if the file is opened in a newer version of Excel. Learn more: https://go.microsoft.com/fwlink/?linkid=870924
Comment:
    CAUTION: Use this sparingly!!!!
This is essentially the maximum amount of give-back (reducing price, credits, etc.) that you have at your disposal if you discount sufficiently to win 100% of the time.  HOWEVER, this will 100% eliminate the value of bringing a deal in faster.  Use this as an upper limit guide.  If you are getting near this in your discounting…. you should be concerned.</t>
      </text>
    </comment>
    <comment ref="J14" authorId="3" shapeId="0" xr:uid="{0E13D606-7191-0A4E-AB6D-E64D0AC477A4}">
      <text>
        <t>[Threaded comment]
Your version of Excel allows you to read this threaded comment; however, any edits to it will get removed if the file is opened in a newer version of Excel. Learn more: https://go.microsoft.com/fwlink/?linkid=870924
Comment:
    This is a more practical discount calculation to use to bring a deal in faster or with more certainty.  At this level, you may increase your sales velocity sufficiently to warrant the discount.  It does not assume a perfect close rate and uses the percentage you have entered in the spredsheet.
HOWEVER:  Please note that this should be vetted by fhe financials that drive your busienss.</t>
      </text>
    </comment>
  </commentList>
</comments>
</file>

<file path=xl/sharedStrings.xml><?xml version="1.0" encoding="utf-8"?>
<sst xmlns="http://schemas.openxmlformats.org/spreadsheetml/2006/main" count="27" uniqueCount="24">
  <si>
    <t>=</t>
  </si>
  <si>
    <t>$</t>
  </si>
  <si>
    <t>%</t>
  </si>
  <si>
    <t>Average Deal Value</t>
  </si>
  <si>
    <t>Win Rate</t>
  </si>
  <si>
    <t># of Opportunities</t>
  </si>
  <si>
    <t>in months</t>
  </si>
  <si>
    <t>Time to Close</t>
  </si>
  <si>
    <t>Average Production</t>
  </si>
  <si>
    <t>per Month</t>
  </si>
  <si>
    <t>Baseline Numbers</t>
  </si>
  <si>
    <t>Difference</t>
  </si>
  <si>
    <t>Total Production per Year</t>
  </si>
  <si>
    <t>in days</t>
  </si>
  <si>
    <t>decrease by</t>
  </si>
  <si>
    <t>increase by</t>
  </si>
  <si>
    <t>MAX Bring it in $</t>
  </si>
  <si>
    <t>Cautious MAX Bring it in $</t>
  </si>
  <si>
    <t># of days change</t>
  </si>
  <si>
    <t>Production per Seller per Year</t>
  </si>
  <si>
    <t># of Sellers</t>
  </si>
  <si>
    <t>Difference Per Seller</t>
  </si>
  <si>
    <t>Seller Deals per Year</t>
  </si>
  <si>
    <t>© 2019 Rafti Advisors, LLC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</si>
</sst>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* #,##0_);_(* \(#,##0\);_(* &quot;-&quot;??_);_(@_)"/>
    <numFmt numFmtId="166" formatCode="0.0%"/>
    <numFmt numFmtId="167" formatCode="0.0"/>
  </numFmts>
  <fonts count="22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0"/>
      <color theme="1"/>
      <name val="Calibri"/>
      <scheme val="minor"/>
    </font>
    <font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36"/>
      <color theme="1"/>
      <name val="Calibri"/>
      <family val="2"/>
      <scheme val="minor"/>
    </font>
    <font>
      <b/>
      <sz val="20"/>
      <color theme="0" tint="-0.34998626667073579"/>
      <name val="Calibri"/>
      <family val="2"/>
      <scheme val="minor"/>
    </font>
    <font>
      <sz val="8"/>
      <name val="Calibri"/>
      <family val="2"/>
      <scheme val="minor"/>
    </font>
    <font>
      <b/>
      <sz val="18"/>
      <color theme="0" tint="-0.34998626667073579"/>
      <name val="Calibri"/>
      <family val="2"/>
      <scheme val="minor"/>
    </font>
    <font>
      <b/>
      <sz val="10"/>
      <color theme="0" tint="-0.34998626667073579"/>
      <name val="Calibri"/>
      <family val="2"/>
      <scheme val="minor"/>
    </font>
    <font>
      <b/>
      <sz val="16"/>
      <color theme="0" tint="-0.34998626667073579"/>
      <name val="Calibri"/>
      <family val="2"/>
      <scheme val="minor"/>
    </font>
    <font>
      <b/>
      <sz val="10"/>
      <color rgb="FF0070C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6"/>
      <color rgb="FF7030A0"/>
      <name val="Calibri"/>
      <family val="2"/>
      <scheme val="minor"/>
    </font>
    <font>
      <b/>
      <sz val="22"/>
      <color rgb="FF7030A0"/>
      <name val="Calibri"/>
      <family val="2"/>
      <scheme val="minor"/>
    </font>
    <font>
      <sz val="10"/>
      <color theme="0" tint="-0.34998626667073579"/>
      <name val="Calibri"/>
      <family val="2"/>
      <scheme val="minor"/>
    </font>
    <font>
      <sz val="10"/>
      <color rgb="FF000000"/>
      <name val="Tahoma"/>
      <family val="2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/>
      <bottom style="thick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</borders>
  <cellStyleXfs count="93">
    <xf numFmtId="0" fontId="0" fillId="0" borderId="0"/>
    <xf numFmtId="44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9" fontId="2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7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9">
    <xf numFmtId="0" fontId="0" fillId="0" borderId="0" xfId="0"/>
    <xf numFmtId="0" fontId="0" fillId="0" borderId="0" xfId="0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center" wrapText="1"/>
    </xf>
    <xf numFmtId="0" fontId="0" fillId="0" borderId="0" xfId="0" applyAlignment="1">
      <alignment horizontal="center" vertical="center"/>
    </xf>
    <xf numFmtId="0" fontId="8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8" fillId="0" borderId="1" xfId="0" applyFont="1" applyBorder="1" applyAlignment="1">
      <alignment horizontal="center"/>
    </xf>
    <xf numFmtId="164" fontId="8" fillId="0" borderId="1" xfId="1" applyNumberFormat="1" applyFont="1" applyBorder="1"/>
    <xf numFmtId="0" fontId="8" fillId="0" borderId="0" xfId="0" applyFont="1"/>
    <xf numFmtId="0" fontId="0" fillId="0" borderId="0" xfId="0" applyAlignment="1">
      <alignment vertical="top"/>
    </xf>
    <xf numFmtId="0" fontId="6" fillId="0" borderId="0" xfId="0" applyFont="1" applyAlignment="1">
      <alignment horizontal="center" vertical="top" wrapText="1"/>
    </xf>
    <xf numFmtId="0" fontId="6" fillId="0" borderId="0" xfId="0" applyFont="1" applyAlignment="1">
      <alignment horizontal="right" vertical="top" wrapText="1"/>
    </xf>
    <xf numFmtId="0" fontId="0" fillId="0" borderId="0" xfId="0" applyAlignment="1">
      <alignment horizontal="right" vertical="top"/>
    </xf>
    <xf numFmtId="0" fontId="6" fillId="0" borderId="0" xfId="0" applyFont="1" applyAlignment="1">
      <alignment horizontal="right" vertical="center" wrapText="1"/>
    </xf>
    <xf numFmtId="0" fontId="6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164" fontId="9" fillId="0" borderId="0" xfId="0" applyNumberFormat="1" applyFont="1" applyBorder="1"/>
    <xf numFmtId="0" fontId="6" fillId="0" borderId="0" xfId="0" applyFont="1" applyBorder="1" applyAlignment="1">
      <alignment horizontal="center" vertical="center" wrapText="1"/>
    </xf>
    <xf numFmtId="0" fontId="11" fillId="0" borderId="0" xfId="0" applyFont="1" applyAlignment="1">
      <alignment horizontal="center"/>
    </xf>
    <xf numFmtId="9" fontId="0" fillId="0" borderId="0" xfId="38" applyFont="1"/>
    <xf numFmtId="164" fontId="11" fillId="0" borderId="0" xfId="0" applyNumberFormat="1" applyFont="1" applyBorder="1"/>
    <xf numFmtId="164" fontId="8" fillId="0" borderId="0" xfId="1" applyNumberFormat="1" applyFont="1" applyAlignment="1">
      <alignment horizontal="center"/>
    </xf>
    <xf numFmtId="164" fontId="8" fillId="0" borderId="0" xfId="1" applyNumberFormat="1" applyFont="1" applyAlignment="1">
      <alignment horizontal="center" vertical="center"/>
    </xf>
    <xf numFmtId="164" fontId="13" fillId="0" borderId="0" xfId="1" applyNumberFormat="1" applyFont="1" applyAlignment="1">
      <alignment horizontal="center"/>
    </xf>
    <xf numFmtId="164" fontId="13" fillId="0" borderId="0" xfId="1" applyNumberFormat="1" applyFont="1" applyAlignment="1">
      <alignment horizontal="center" vertical="center"/>
    </xf>
    <xf numFmtId="9" fontId="8" fillId="0" borderId="0" xfId="38" applyFont="1" applyAlignment="1">
      <alignment horizontal="center" vertical="center"/>
    </xf>
    <xf numFmtId="0" fontId="14" fillId="0" borderId="0" xfId="0" applyFont="1" applyAlignment="1">
      <alignment horizontal="center" wrapText="1"/>
    </xf>
    <xf numFmtId="0" fontId="14" fillId="0" borderId="0" xfId="0" applyFont="1" applyAlignment="1">
      <alignment horizontal="center" vertical="top" wrapText="1"/>
    </xf>
    <xf numFmtId="0" fontId="14" fillId="0" borderId="0" xfId="0" applyFont="1" applyAlignment="1">
      <alignment horizontal="right" vertical="center" wrapText="1"/>
    </xf>
    <xf numFmtId="164" fontId="15" fillId="0" borderId="0" xfId="1" applyNumberFormat="1" applyFont="1" applyAlignment="1">
      <alignment horizontal="right" vertical="center" wrapText="1"/>
    </xf>
    <xf numFmtId="165" fontId="15" fillId="0" borderId="0" xfId="88" applyNumberFormat="1" applyFont="1" applyAlignment="1">
      <alignment horizontal="right" vertical="center" wrapText="1"/>
    </xf>
    <xf numFmtId="166" fontId="8" fillId="0" borderId="1" xfId="38" applyNumberFormat="1" applyFont="1" applyBorder="1" applyAlignment="1">
      <alignment horizontal="center"/>
    </xf>
    <xf numFmtId="167" fontId="14" fillId="0" borderId="0" xfId="0" applyNumberFormat="1" applyFont="1" applyAlignment="1">
      <alignment horizontal="center" vertical="top" wrapText="1"/>
    </xf>
    <xf numFmtId="0" fontId="16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/>
    </xf>
    <xf numFmtId="0" fontId="18" fillId="0" borderId="0" xfId="0" applyFont="1" applyAlignment="1" applyProtection="1">
      <alignment horizontal="center" wrapText="1"/>
      <protection locked="0"/>
    </xf>
    <xf numFmtId="164" fontId="18" fillId="0" borderId="0" xfId="1" applyNumberFormat="1" applyFont="1" applyAlignment="1" applyProtection="1">
      <alignment wrapText="1"/>
      <protection locked="0"/>
    </xf>
    <xf numFmtId="9" fontId="18" fillId="0" borderId="0" xfId="38" applyFont="1" applyAlignment="1" applyProtection="1">
      <alignment horizontal="center" wrapText="1"/>
      <protection locked="0"/>
    </xf>
    <xf numFmtId="0" fontId="18" fillId="0" borderId="0" xfId="0" applyFont="1" applyAlignment="1" applyProtection="1">
      <alignment horizontal="center" vertical="top" wrapText="1"/>
      <protection locked="0"/>
    </xf>
    <xf numFmtId="9" fontId="19" fillId="0" borderId="3" xfId="38" applyFont="1" applyBorder="1" applyAlignment="1" applyProtection="1">
      <alignment horizontal="center" vertical="center" wrapText="1"/>
      <protection locked="0"/>
    </xf>
    <xf numFmtId="0" fontId="19" fillId="0" borderId="3" xfId="0" applyFont="1" applyBorder="1" applyAlignment="1" applyProtection="1">
      <alignment horizontal="center" vertical="center" wrapText="1"/>
      <protection locked="0"/>
    </xf>
    <xf numFmtId="9" fontId="8" fillId="0" borderId="0" xfId="38" applyFont="1" applyAlignment="1">
      <alignment horizontal="center" vertical="center"/>
    </xf>
    <xf numFmtId="0" fontId="6" fillId="0" borderId="2" xfId="0" applyFont="1" applyBorder="1" applyAlignment="1">
      <alignment horizontal="center" wrapText="1"/>
    </xf>
    <xf numFmtId="0" fontId="10" fillId="0" borderId="0" xfId="0" applyFont="1" applyAlignment="1">
      <alignment horizontal="center" vertical="center"/>
    </xf>
    <xf numFmtId="164" fontId="8" fillId="0" borderId="0" xfId="1" applyNumberFormat="1" applyFont="1" applyAlignment="1">
      <alignment horizontal="right" vertical="center"/>
    </xf>
    <xf numFmtId="44" fontId="13" fillId="0" borderId="0" xfId="1" applyNumberFormat="1" applyFont="1" applyAlignment="1">
      <alignment horizontal="center" vertical="center"/>
    </xf>
    <xf numFmtId="164" fontId="13" fillId="0" borderId="0" xfId="1" applyNumberFormat="1" applyFont="1" applyAlignment="1">
      <alignment horizontal="center" vertical="center"/>
    </xf>
    <xf numFmtId="0" fontId="20" fillId="0" borderId="0" xfId="0" applyFont="1" applyAlignment="1">
      <alignment horizontal="right" vertical="center" wrapText="1"/>
    </xf>
  </cellXfs>
  <cellStyles count="93">
    <cellStyle name="Comma" xfId="88" builtinId="3"/>
    <cellStyle name="Currency" xfId="1" builtinId="4"/>
    <cellStyle name="Followed Hyperlink" xfId="3" builtinId="9" hidden="1"/>
    <cellStyle name="Followed Hyperlink" xfId="5" builtinId="9" hidden="1"/>
    <cellStyle name="Followed Hyperlink" xfId="7" builtinId="9" hidden="1"/>
    <cellStyle name="Followed Hyperlink" xfId="9" builtinId="9" hidden="1"/>
    <cellStyle name="Followed Hyperlink" xfId="11" builtinId="9" hidden="1"/>
    <cellStyle name="Followed Hyperlink" xfId="13" builtinId="9" hidden="1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1" builtinId="9" hidden="1"/>
    <cellStyle name="Followed Hyperlink" xfId="23" builtinId="9" hidden="1"/>
    <cellStyle name="Followed Hyperlink" xfId="25" builtinId="9" hidden="1"/>
    <cellStyle name="Followed Hyperlink" xfId="27" builtinId="9" hidden="1"/>
    <cellStyle name="Followed Hyperlink" xfId="29" builtinId="9" hidden="1"/>
    <cellStyle name="Followed Hyperlink" xfId="31" builtinId="9" hidden="1"/>
    <cellStyle name="Followed Hyperlink" xfId="33" builtinId="9" hidden="1"/>
    <cellStyle name="Followed Hyperlink" xfId="35" builtinId="9" hidden="1"/>
    <cellStyle name="Followed Hyperlink" xfId="37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1" builtinId="9" hidden="1"/>
    <cellStyle name="Followed Hyperlink" xfId="73" builtinId="9" hidden="1"/>
    <cellStyle name="Followed Hyperlink" xfId="75" builtinId="9" hidden="1"/>
    <cellStyle name="Followed Hyperlink" xfId="77" builtinId="9" hidden="1"/>
    <cellStyle name="Followed Hyperlink" xfId="79" builtinId="9" hidden="1"/>
    <cellStyle name="Followed Hyperlink" xfId="81" builtinId="9" hidden="1"/>
    <cellStyle name="Followed Hyperlink" xfId="83" builtinId="9" hidden="1"/>
    <cellStyle name="Followed Hyperlink" xfId="85" builtinId="9" hidden="1"/>
    <cellStyle name="Followed Hyperlink" xfId="87" builtinId="9" hidden="1"/>
    <cellStyle name="Followed Hyperlink" xfId="90" builtinId="9" hidden="1"/>
    <cellStyle name="Followed Hyperlink" xfId="92" builtinId="9" hidden="1"/>
    <cellStyle name="Hyperlink" xfId="2" builtinId="8" hidden="1"/>
    <cellStyle name="Hyperlink" xfId="4" builtinId="8" hidden="1"/>
    <cellStyle name="Hyperlink" xfId="6" builtinId="8" hidden="1"/>
    <cellStyle name="Hyperlink" xfId="8" builtinId="8" hidden="1"/>
    <cellStyle name="Hyperlink" xfId="10" builtinId="8" hidden="1"/>
    <cellStyle name="Hyperlink" xfId="12" builtinId="8" hidden="1"/>
    <cellStyle name="Hyperlink" xfId="14" builtinId="8" hidden="1"/>
    <cellStyle name="Hyperlink" xfId="16" builtinId="8" hidden="1"/>
    <cellStyle name="Hyperlink" xfId="18" builtinId="8" hidden="1"/>
    <cellStyle name="Hyperlink" xfId="20" builtinId="8" hidden="1"/>
    <cellStyle name="Hyperlink" xfId="22" builtinId="8" hidden="1"/>
    <cellStyle name="Hyperlink" xfId="24" builtinId="8" hidden="1"/>
    <cellStyle name="Hyperlink" xfId="26" builtinId="8" hidden="1"/>
    <cellStyle name="Hyperlink" xfId="28" builtinId="8" hidden="1"/>
    <cellStyle name="Hyperlink" xfId="30" builtinId="8" hidden="1"/>
    <cellStyle name="Hyperlink" xfId="32" builtinId="8" hidden="1"/>
    <cellStyle name="Hyperlink" xfId="34" builtinId="8" hidden="1"/>
    <cellStyle name="Hyperlink" xfId="36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70" builtinId="8" hidden="1"/>
    <cellStyle name="Hyperlink" xfId="72" builtinId="8" hidden="1"/>
    <cellStyle name="Hyperlink" xfId="74" builtinId="8" hidden="1"/>
    <cellStyle name="Hyperlink" xfId="76" builtinId="8" hidden="1"/>
    <cellStyle name="Hyperlink" xfId="78" builtinId="8" hidden="1"/>
    <cellStyle name="Hyperlink" xfId="80" builtinId="8" hidden="1"/>
    <cellStyle name="Hyperlink" xfId="82" builtinId="8" hidden="1"/>
    <cellStyle name="Hyperlink" xfId="84" builtinId="8" hidden="1"/>
    <cellStyle name="Hyperlink" xfId="86" builtinId="8" hidden="1"/>
    <cellStyle name="Hyperlink" xfId="89" builtinId="8" hidden="1"/>
    <cellStyle name="Hyperlink" xfId="91" builtinId="8" hidden="1"/>
    <cellStyle name="Normal" xfId="0" builtinId="0"/>
    <cellStyle name="Normal 2" xfId="69" xr:uid="{00000000-0005-0000-0000-00005B000000}"/>
    <cellStyle name="Percent" xfId="38" builtinId="5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</xdr:colOff>
      <xdr:row>11</xdr:row>
      <xdr:rowOff>127000</xdr:rowOff>
    </xdr:from>
    <xdr:to>
      <xdr:col>8</xdr:col>
      <xdr:colOff>474134</xdr:colOff>
      <xdr:row>13</xdr:row>
      <xdr:rowOff>238295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757D11F-9C80-EB46-9C9D-6C1D4AC75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41892" y="3725333"/>
          <a:ext cx="3214042" cy="763229"/>
        </a:xfrm>
        <a:prstGeom prst="rect">
          <a:avLst/>
        </a:prstGeom>
      </xdr:spPr>
    </xdr:pic>
    <xdr:clientData/>
  </xdr:twoCellAnchor>
  <xdr:twoCellAnchor editAs="oneCell">
    <xdr:from>
      <xdr:col>4</xdr:col>
      <xdr:colOff>170720</xdr:colOff>
      <xdr:row>1</xdr:row>
      <xdr:rowOff>0</xdr:rowOff>
    </xdr:from>
    <xdr:to>
      <xdr:col>8</xdr:col>
      <xdr:colOff>614903</xdr:colOff>
      <xdr:row>7</xdr:row>
      <xdr:rowOff>180901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E098557-F111-6749-A9C7-DB443D4AE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09320" y="203200"/>
          <a:ext cx="3187383" cy="202663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Jim Vaselopulos" id="{8B8669AD-ADC7-9042-9909-A995A0257E8E}" userId="f20c3e7161b5082d" providerId="Windows Live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B10" dT="2019-04-24T17:03:40.04" personId="{8B8669AD-ADC7-9042-9909-A995A0257E8E}" id="{6EAEE0DA-BFCF-7845-9D00-D5625915B98A}">
    <text>Use these drop down boxes to calculate the changes based on a change in the base numbers you have entered above.  New numbers will be calculated alongside the original numbers to help you see the difference.</text>
  </threadedComment>
  <threadedComment ref="C12" dT="2019-04-24T17:05:30.20" personId="{8B8669AD-ADC7-9042-9909-A995A0257E8E}" id="{E1ADF072-2618-F84E-8549-3D7DC183E3F6}">
    <text>NOTE:  Please note that this cell is intended for DECREASES in time.  Therefore, a POSITIVE number here correlates with a decrease.  Hence - 10% in this cell  correlates with a 10% reduction in time.  If you enter a negative value here (e.g. a bad increase in sales cycle) it will calculate a lengthened sales cycle.</text>
  </threadedComment>
  <threadedComment ref="J13" dT="2019-04-24T16:58:51.32" personId="{8B8669AD-ADC7-9042-9909-A995A0257E8E}" id="{83B75B1F-2929-FC4F-9192-3407C1AC4989}">
    <text>CAUTION: Use this sparingly!!!!
This is essentially the maximum amount of give-back (reducing price, credits, etc.) that you have at your disposal if you discount sufficiently to win 100% of the time.  HOWEVER, this will 100% eliminate the value of bringing a deal in faster.  Use this as an upper limit guide.  If you are getting near this in your discounting…. you should be concerned.</text>
  </threadedComment>
  <threadedComment ref="J14" dT="2019-04-24T17:01:30.65" personId="{8B8669AD-ADC7-9042-9909-A995A0257E8E}" id="{0E13D606-7191-0A4E-AB6D-E64D0AC477A4}">
    <text>This is a more practical discount calculation to use to bring a deal in faster or with more certainty.  At this level, you may increase your sales velocity sufficiently to warrant the discount.  It does not assume a perfect close rate and uses the percentage you have entered in the spredsheet.
HOWEVER:  Please note that this should be vetted by fhe financials that drive your busienss.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4" Type="http://schemas.microsoft.com/office/2017/10/relationships/threadedComment" Target="../threadedComments/threadedComment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M14"/>
  <sheetViews>
    <sheetView showGridLines="0" showRowColHeaders="0" tabSelected="1" zoomScale="150" zoomScaleNormal="150" workbookViewId="0">
      <selection activeCell="C7" sqref="C7"/>
    </sheetView>
  </sheetViews>
  <sheetFormatPr baseColWidth="10" defaultColWidth="15.83203125" defaultRowHeight="16" x14ac:dyDescent="0.2"/>
  <cols>
    <col min="1" max="1" width="2.33203125" customWidth="1"/>
    <col min="2" max="4" width="16.83203125" customWidth="1"/>
    <col min="5" max="5" width="9.33203125" customWidth="1"/>
    <col min="6" max="6" width="0.83203125" customWidth="1"/>
    <col min="7" max="7" width="24.83203125" customWidth="1"/>
    <col min="8" max="8" width="0.83203125" customWidth="1"/>
    <col min="9" max="9" width="11.5" customWidth="1"/>
    <col min="10" max="10" width="20" bestFit="1" customWidth="1"/>
    <col min="11" max="11" width="21.1640625" bestFit="1" customWidth="1"/>
    <col min="12" max="12" width="14.6640625" customWidth="1"/>
    <col min="13" max="13" width="15.83203125" hidden="1" customWidth="1"/>
  </cols>
  <sheetData>
    <row r="1" spans="2:13" ht="16" customHeight="1" x14ac:dyDescent="0.2">
      <c r="M1" s="20">
        <v>0</v>
      </c>
    </row>
    <row r="2" spans="2:13" x14ac:dyDescent="0.2">
      <c r="B2" s="3" t="s">
        <v>5</v>
      </c>
      <c r="C2" s="3" t="s">
        <v>3</v>
      </c>
      <c r="D2" s="3" t="s">
        <v>4</v>
      </c>
      <c r="M2" s="20">
        <v>0.02</v>
      </c>
    </row>
    <row r="3" spans="2:13" x14ac:dyDescent="0.2">
      <c r="B3" s="2" t="s">
        <v>9</v>
      </c>
      <c r="C3" s="2" t="s">
        <v>1</v>
      </c>
      <c r="D3" s="2" t="s">
        <v>2</v>
      </c>
      <c r="G3" s="2"/>
      <c r="H3" s="2"/>
      <c r="J3" s="2" t="s">
        <v>8</v>
      </c>
      <c r="M3" s="20">
        <v>0.05</v>
      </c>
    </row>
    <row r="4" spans="2:13" ht="21" x14ac:dyDescent="0.25">
      <c r="B4" s="36">
        <v>10</v>
      </c>
      <c r="C4" s="37">
        <v>50000</v>
      </c>
      <c r="D4" s="38">
        <v>0.25</v>
      </c>
      <c r="G4" s="2"/>
      <c r="H4" s="2"/>
      <c r="J4" s="2" t="s">
        <v>9</v>
      </c>
      <c r="K4" s="2" t="s">
        <v>10</v>
      </c>
      <c r="L4" s="2" t="s">
        <v>11</v>
      </c>
      <c r="M4" s="20"/>
    </row>
    <row r="5" spans="2:13" ht="30" customHeight="1" thickBot="1" x14ac:dyDescent="0.35">
      <c r="B5" s="7">
        <f>INT(B4*(1+B11))</f>
        <v>10</v>
      </c>
      <c r="C5" s="8">
        <f>C4*(1+C11)</f>
        <v>50000</v>
      </c>
      <c r="D5" s="32">
        <f>D4*(1+D11)</f>
        <v>0.25</v>
      </c>
      <c r="E5" s="44" t="s">
        <v>0</v>
      </c>
      <c r="F5" s="16"/>
      <c r="G5" s="21"/>
      <c r="H5" s="17"/>
      <c r="I5" s="44" t="s">
        <v>0</v>
      </c>
      <c r="J5" s="45">
        <f>(VALUE(B5)*C5*D5)/C6</f>
        <v>41666.666666666664</v>
      </c>
      <c r="K5" s="46">
        <f>(B4*C4*D4)/C7</f>
        <v>41666.666666666664</v>
      </c>
      <c r="L5" s="42">
        <f>(J5-K5)/K5</f>
        <v>0</v>
      </c>
      <c r="M5" s="20">
        <v>0.1</v>
      </c>
    </row>
    <row r="6" spans="2:13" ht="32" customHeight="1" thickTop="1" x14ac:dyDescent="0.3">
      <c r="B6" s="9"/>
      <c r="C6" s="5">
        <f>C7*(1-C12)</f>
        <v>3</v>
      </c>
      <c r="D6" s="9"/>
      <c r="E6" s="44"/>
      <c r="F6" s="16"/>
      <c r="G6" s="19"/>
      <c r="H6" s="6"/>
      <c r="I6" s="44"/>
      <c r="J6" s="45"/>
      <c r="K6" s="47"/>
      <c r="L6" s="42"/>
      <c r="M6" s="20">
        <v>0.2</v>
      </c>
    </row>
    <row r="7" spans="2:13" ht="30" x14ac:dyDescent="0.2">
      <c r="C7" s="39">
        <v>3</v>
      </c>
      <c r="E7" s="4"/>
      <c r="F7" s="4"/>
      <c r="G7" s="1"/>
      <c r="H7" s="1"/>
      <c r="I7" s="12" t="s">
        <v>19</v>
      </c>
      <c r="J7" s="23">
        <f>J5*12</f>
        <v>500000</v>
      </c>
      <c r="K7" s="25">
        <f>K5*12</f>
        <v>500000</v>
      </c>
      <c r="L7" s="26">
        <f>(J7-K7)/K7</f>
        <v>0</v>
      </c>
      <c r="M7" s="20">
        <v>-0.01</v>
      </c>
    </row>
    <row r="8" spans="2:13" ht="30" x14ac:dyDescent="0.3">
      <c r="C8" s="3" t="s">
        <v>7</v>
      </c>
      <c r="D8" s="27" t="s">
        <v>13</v>
      </c>
      <c r="E8" s="27" t="s">
        <v>18</v>
      </c>
      <c r="I8" s="13"/>
      <c r="J8" s="23"/>
      <c r="K8" s="24"/>
      <c r="L8" s="22"/>
      <c r="M8" s="20">
        <v>-0.02</v>
      </c>
    </row>
    <row r="9" spans="2:13" ht="42" x14ac:dyDescent="0.2">
      <c r="C9" s="11" t="s">
        <v>6</v>
      </c>
      <c r="D9" s="28">
        <f>C6*30</f>
        <v>90</v>
      </c>
      <c r="E9" s="33">
        <f>(C6*30-C7*30)</f>
        <v>0</v>
      </c>
      <c r="F9" s="10"/>
      <c r="G9" s="11"/>
      <c r="H9" s="11"/>
      <c r="I9" s="14" t="s">
        <v>12</v>
      </c>
      <c r="J9" s="23">
        <f>J7*G11</f>
        <v>5000000</v>
      </c>
      <c r="K9" s="25">
        <f>K7*G11</f>
        <v>5000000</v>
      </c>
      <c r="L9" s="26">
        <f>(J9-K9)/K9</f>
        <v>0</v>
      </c>
      <c r="M9" s="20">
        <v>-0.05</v>
      </c>
    </row>
    <row r="10" spans="2:13" ht="22" thickBot="1" x14ac:dyDescent="0.25">
      <c r="B10" s="43" t="s">
        <v>15</v>
      </c>
      <c r="C10" s="43"/>
      <c r="D10" s="43"/>
      <c r="E10" s="10"/>
      <c r="F10" s="10"/>
      <c r="G10" s="15" t="s">
        <v>20</v>
      </c>
      <c r="H10" s="10"/>
      <c r="J10" s="29" t="s">
        <v>11</v>
      </c>
      <c r="K10" s="30">
        <f>J9-K9</f>
        <v>0</v>
      </c>
      <c r="M10" s="20">
        <v>-7.0000000000000007E-2</v>
      </c>
    </row>
    <row r="11" spans="2:13" ht="30" thickBot="1" x14ac:dyDescent="0.25">
      <c r="B11" s="40">
        <v>0</v>
      </c>
      <c r="C11" s="40">
        <v>0</v>
      </c>
      <c r="D11" s="40">
        <v>0</v>
      </c>
      <c r="F11" s="14"/>
      <c r="G11" s="41">
        <v>10</v>
      </c>
      <c r="H11" s="18"/>
      <c r="J11" s="29" t="s">
        <v>21</v>
      </c>
      <c r="K11" s="30">
        <f>K10/G11</f>
        <v>0</v>
      </c>
      <c r="M11" s="20">
        <v>-0.1</v>
      </c>
    </row>
    <row r="12" spans="2:13" ht="30" customHeight="1" thickBot="1" x14ac:dyDescent="0.25">
      <c r="B12" s="34"/>
      <c r="C12" s="40">
        <v>0</v>
      </c>
      <c r="D12" s="15"/>
      <c r="J12" s="29" t="s">
        <v>22</v>
      </c>
      <c r="K12" s="31">
        <f>INT(J7/C5)</f>
        <v>10</v>
      </c>
      <c r="M12" s="20">
        <v>-0.2</v>
      </c>
    </row>
    <row r="13" spans="2:13" ht="21" x14ac:dyDescent="0.2">
      <c r="C13" s="11" t="s">
        <v>14</v>
      </c>
      <c r="J13" s="48" t="s">
        <v>16</v>
      </c>
      <c r="K13" s="30" t="str">
        <f>IF(K10&gt;0,K11/K12,"")</f>
        <v/>
      </c>
    </row>
    <row r="14" spans="2:13" ht="21" x14ac:dyDescent="0.2">
      <c r="G14" s="35" t="s">
        <v>23</v>
      </c>
      <c r="J14" s="29" t="s">
        <v>17</v>
      </c>
      <c r="K14" s="30" t="str">
        <f>IF(K10&gt;0,K13*D5,"")</f>
        <v/>
      </c>
    </row>
  </sheetData>
  <sheetProtection algorithmName="SHA-512" hashValue="WvLOXscGl2AmaybHIxiFYjf6surwCiJSFTk1WwdNQ3vpiErcT4rbwj6B0bWZH7S+uvCgJR6I/Tbbw0Q6YoC4RA==" saltValue="FrmsdkUzo46BqJ4VTHznrQ==" spinCount="100000" sheet="1" objects="1" scenarios="1" selectLockedCells="1"/>
  <mergeCells count="6">
    <mergeCell ref="L5:L6"/>
    <mergeCell ref="B10:D10"/>
    <mergeCell ref="E5:E6"/>
    <mergeCell ref="I5:I6"/>
    <mergeCell ref="J5:J6"/>
    <mergeCell ref="K5:K6"/>
  </mergeCells>
  <phoneticPr fontId="12" type="noConversion"/>
  <dataValidations count="1">
    <dataValidation type="list" allowBlank="1" showInputMessage="1" showErrorMessage="1" sqref="C12 B11:D11" xr:uid="{00000000-0002-0000-0000-000000000000}">
      <formula1>$M$1:$M$12</formula1>
    </dataValidation>
  </dataValidations>
  <pageMargins left="0.7" right="0.7" top="0.75" bottom="0.75" header="0.3" footer="0.3"/>
  <pageSetup orientation="portrait" horizontalDpi="0" verticalDpi="0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Sales Velocity Worksheet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 Rutherford</dc:creator>
  <cp:lastModifiedBy>Jim Vaselopulos</cp:lastModifiedBy>
  <dcterms:created xsi:type="dcterms:W3CDTF">2017-04-26T13:39:05Z</dcterms:created>
  <dcterms:modified xsi:type="dcterms:W3CDTF">2019-04-24T17:06:05Z</dcterms:modified>
</cp:coreProperties>
</file>