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Activity data" sheetId="3" r:id="rId1"/>
    <sheet name="Natural gas" sheetId="1" r:id="rId2"/>
    <sheet name="Electricity" sheetId="2" r:id="rId3"/>
  </sheets>
  <calcPr calcId="124519"/>
</workbook>
</file>

<file path=xl/calcChain.xml><?xml version="1.0" encoding="utf-8"?>
<calcChain xmlns="http://schemas.openxmlformats.org/spreadsheetml/2006/main">
  <c r="D39" i="3"/>
  <c r="D32"/>
  <c r="D33"/>
  <c r="D24"/>
  <c r="D22"/>
  <c r="D21"/>
  <c r="D20"/>
  <c r="B5"/>
  <c r="C5" s="1"/>
  <c r="D34"/>
  <c r="B6"/>
  <c r="C6" s="1"/>
  <c r="C10" l="1"/>
  <c r="B4" i="1"/>
  <c r="B5" s="1"/>
  <c r="D5" s="1"/>
  <c r="D37" i="3"/>
  <c r="B11" i="1" l="1"/>
  <c r="B12" s="1"/>
  <c r="D12" s="1"/>
  <c r="D4"/>
  <c r="D7" s="1"/>
  <c r="D35" i="3"/>
  <c r="B4" i="2" l="1"/>
  <c r="D4" s="1"/>
  <c r="B11"/>
  <c r="B12" s="1"/>
  <c r="D12" s="1"/>
  <c r="D11" i="1"/>
  <c r="D14" s="1"/>
  <c r="D17" s="1"/>
  <c r="B5" i="2" l="1"/>
  <c r="D5" s="1"/>
  <c r="D7" s="1"/>
  <c r="D11"/>
  <c r="D14" l="1"/>
  <c r="D17" s="1"/>
</calcChain>
</file>

<file path=xl/sharedStrings.xml><?xml version="1.0" encoding="utf-8"?>
<sst xmlns="http://schemas.openxmlformats.org/spreadsheetml/2006/main" count="69" uniqueCount="57">
  <si>
    <t>Emission Source</t>
  </si>
  <si>
    <t>Amount (GJ)</t>
  </si>
  <si>
    <t>Emissions Factor (kgCO2e/GJ)</t>
  </si>
  <si>
    <t>Emissions (kg of CO2e)</t>
  </si>
  <si>
    <t xml:space="preserve">Natural gas </t>
  </si>
  <si>
    <t>Natural gas losses</t>
  </si>
  <si>
    <t>Electricity</t>
  </si>
  <si>
    <t>Amount (kWh)</t>
  </si>
  <si>
    <t>Emissions Factor (kgCO2e/kWh)</t>
  </si>
  <si>
    <t>Electricity losses</t>
  </si>
  <si>
    <t>Gas (MJ)</t>
  </si>
  <si>
    <t>Electricity (KWH)</t>
  </si>
  <si>
    <t>* Based on average usage for Sep 16 and Sep 17 quarters, assumes 12 weeks per quarter</t>
  </si>
  <si>
    <t>Usual winter gas used per week*</t>
  </si>
  <si>
    <t>Usual winter electricity used per week*</t>
  </si>
  <si>
    <t>Electricity used (off peak)</t>
  </si>
  <si>
    <t>Gas (units)</t>
  </si>
  <si>
    <t>Total savings if done over entire winter</t>
  </si>
  <si>
    <t>Energy Content Factors and Emission Factors</t>
  </si>
  <si>
    <t>Natural gas distributed in a pipeline', Table 2 , National Greenhouse Accounts Factors July 2017 at http://www.environment.gov.au/system/files/resources/5a169bfb-f417-4b00-9b70-6ba328ea8671/files/national-greenhouse-accounts-factors-july-2017.pdf</t>
  </si>
  <si>
    <t>Natural gas losses from Table 38 (NSW ACT Metro), National Greenhouse Accounts Factors July 2017 at http://www.environment.gov.au/system/files/resources/5a169bfb-f417-4b00-9b70-6ba328ea8671/files/national-greenhouse-accounts-factors-july-2017.pdf. Fugitive emissions from natural gas exploration, production or processing and transmission. Excludes fugitive emissions from natural gas distribution.</t>
  </si>
  <si>
    <t>Puchased electricity from the NSW / ACT grid', Table 5, National Greenhouse Accounts Factors July 2017 at http://www.environment.gov.au/system/files/resources/5a169bfb-f417-4b00-9b70-6ba328ea8671/files/national-greenhouse-accounts-factors-july-2017.pdf</t>
  </si>
  <si>
    <t>Electricity losses from Table 41, National Greenhouse Accounts Factors July 2017 at http://www.environment.gov.au/system/files/resources/5a169bfb-f417-4b00-9b70-6ba328ea8671/files/national-greenhouse-accounts-factors-july-2017.pdf</t>
  </si>
  <si>
    <t>** Heating value of 38.48 and conversaion factor of 0.9771 applied to convert from units to megajoules, based on factors used for July 2018 gas bill.</t>
  </si>
  <si>
    <t>Electricity used (shoulder)</t>
  </si>
  <si>
    <t>Electricity meter 26 August (Meter readout 5 / bill 2 / shoulder)</t>
  </si>
  <si>
    <t>Electricity meter 26 August (Meter readout 6 / bill 3 / off peak)</t>
  </si>
  <si>
    <t>Electricity meter 2 September (Meter readout 5 / bill 2 / shoulder)</t>
  </si>
  <si>
    <t>Electricity meter 2 September (Meter readout 6 / bill 3 / off peak)</t>
  </si>
  <si>
    <t>Gas used in Week 9 experiment**</t>
  </si>
  <si>
    <t>Electricity used in Week 9 experiment</t>
  </si>
  <si>
    <t>Gas meter 26 August (daytime heat 14-16 / nighttime 10, no draught tape or Clear Comfort)</t>
  </si>
  <si>
    <t>Gas meter 2 September (daytime heat 14-16 / nighttime 10, some draught tape and Clear Comfort on 2.5 square metres of window)</t>
  </si>
  <si>
    <t>Gas meter 19 August</t>
  </si>
  <si>
    <t>Electricity meter 19 August (Meter readout 4 / bill 1 / peak)</t>
  </si>
  <si>
    <t>Electricity meter 19 August (Meter readout 5 / bill 2 / shoulder)</t>
  </si>
  <si>
    <t>Electricity meter 19 August (Meter readout 6 / bill 3 / off peak)</t>
  </si>
  <si>
    <t>Electricity meter 26 August (Meter readout 4 / bill 1 / peak) (daytime heat 14-16 / nighttime 10, no draught tape or Clear Comfort)</t>
  </si>
  <si>
    <t>Electricity meter 2 September (Meter readout 4 / bill 1 / peak) (daytime heat 14-16 / nighttime 10, some draught tape and Clear Comfort on 2.5 square metres of window)</t>
  </si>
  <si>
    <t>Gas used in week prior to experiment</t>
  </si>
  <si>
    <t>Electricity used (peak) (week prior to experiment)</t>
  </si>
  <si>
    <t>Electricity used (peak) (during Week 9 experiment)</t>
  </si>
  <si>
    <t>Gas saved during Week 9 experiment</t>
  </si>
  <si>
    <t>Electricity saved during Week 9 experiment</t>
  </si>
  <si>
    <t>Gas used during Week 9 experiment</t>
  </si>
  <si>
    <t>Total Week 9 for natural gas</t>
  </si>
  <si>
    <t>Total Week 9 saved for natural gas</t>
  </si>
  <si>
    <t>Electricity used during Week 9 experiment</t>
  </si>
  <si>
    <t>Total Week 9 for electricity</t>
  </si>
  <si>
    <t>Total Week 9 saved for electricity</t>
  </si>
  <si>
    <t>Average outside temp 3pm (degrees C)***</t>
  </si>
  <si>
    <t>Average outside temp 9am (degrees C)***</t>
  </si>
  <si>
    <t>***Based on BOM Canberra observations, average temperatures for the week ending that date</t>
  </si>
  <si>
    <t>Electricity used in week prior to experiment#</t>
  </si>
  <si>
    <t>Electricity used during Week 8 experiment (from past data)#</t>
  </si>
  <si>
    <t>#We have gas central heating. The only electric heating we use is a small bar heater in my preschooler's room at night. This experiment should not have affected our electricity consumption, but it appeared to. I noticed our electricity spiked in the week prior to the experiment, which may have been due to different behaviour as we had a family crisis. I therefore averaged our electricity over the week prior and Week 8 as the baseline.</t>
  </si>
  <si>
    <t>Baseline electricity (average of Week 8 and week prior to Week 9 experiment)#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</si>
</sst>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-* #,##0_-;\-* #,##0_-;_-* &quot;-&quot;??_-;_-@_-"/>
    <numFmt numFmtId="165" formatCode="0.000"/>
    <numFmt numFmtId="166" formatCode="0.0"/>
  </numFmts>
  <fonts count="7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Arial"/>
      <family val="2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1" xfId="0" applyFont="1" applyBorder="1"/>
    <xf numFmtId="0" fontId="2" fillId="0" borderId="1" xfId="0" applyFont="1" applyBorder="1"/>
    <xf numFmtId="0" fontId="1" fillId="0" borderId="0" xfId="0" applyFont="1" applyBorder="1"/>
    <xf numFmtId="0" fontId="5" fillId="0" borderId="1" xfId="0" applyFont="1" applyBorder="1"/>
    <xf numFmtId="164" fontId="1" fillId="0" borderId="1" xfId="1" applyNumberFormat="1" applyFont="1" applyBorder="1"/>
    <xf numFmtId="0" fontId="6" fillId="0" borderId="1" xfId="0" applyFont="1" applyBorder="1"/>
    <xf numFmtId="164" fontId="6" fillId="0" borderId="1" xfId="1" applyNumberFormat="1" applyFont="1" applyBorder="1"/>
    <xf numFmtId="164" fontId="5" fillId="0" borderId="1" xfId="1" applyNumberFormat="1" applyFont="1" applyBorder="1"/>
    <xf numFmtId="0" fontId="0" fillId="0" borderId="1" xfId="0" applyBorder="1"/>
    <xf numFmtId="0" fontId="5" fillId="0" borderId="0" xfId="0" applyFont="1"/>
    <xf numFmtId="165" fontId="1" fillId="0" borderId="0" xfId="0" applyNumberFormat="1" applyFont="1"/>
    <xf numFmtId="166" fontId="1" fillId="0" borderId="0" xfId="0" applyNumberFormat="1" applyFont="1"/>
    <xf numFmtId="1" fontId="1" fillId="0" borderId="0" xfId="0" applyNumberFormat="1" applyFont="1"/>
    <xf numFmtId="166" fontId="5" fillId="0" borderId="0" xfId="0" applyNumberFormat="1" applyFont="1"/>
    <xf numFmtId="1" fontId="5" fillId="0" borderId="0" xfId="0" applyNumberFormat="1" applyFont="1"/>
    <xf numFmtId="0" fontId="2" fillId="0" borderId="0" xfId="0" applyFont="1"/>
    <xf numFmtId="0" fontId="6" fillId="0" borderId="0" xfId="0" applyFont="1"/>
    <xf numFmtId="0" fontId="6" fillId="0" borderId="0" xfId="0" quotePrefix="1" applyFont="1"/>
    <xf numFmtId="0" fontId="2" fillId="0" borderId="0" xfId="0" applyFont="1"/>
    <xf numFmtId="0" fontId="6" fillId="0" borderId="0" xfId="0" applyFont="1"/>
    <xf numFmtId="17" fontId="6" fillId="0" borderId="0" xfId="0" quotePrefix="1" applyNumberFormat="1" applyFont="1"/>
    <xf numFmtId="43" fontId="1" fillId="0" borderId="1" xfId="0" applyNumberFormat="1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164" fontId="5" fillId="0" borderId="1" xfId="0" applyNumberFormat="1" applyFont="1" applyBorder="1"/>
    <xf numFmtId="0" fontId="0" fillId="0" borderId="0" xfId="0"/>
    <xf numFmtId="0" fontId="1" fillId="0" borderId="1" xfId="0" applyFont="1" applyBorder="1"/>
    <xf numFmtId="0" fontId="1" fillId="0" borderId="0" xfId="0" applyFont="1" applyBorder="1"/>
    <xf numFmtId="0" fontId="5" fillId="0" borderId="1" xfId="0" applyFont="1" applyBorder="1"/>
    <xf numFmtId="164" fontId="1" fillId="0" borderId="1" xfId="1" applyNumberFormat="1" applyFont="1" applyBorder="1"/>
    <xf numFmtId="164" fontId="5" fillId="0" borderId="1" xfId="1" applyNumberFormat="1" applyFont="1" applyBorder="1"/>
    <xf numFmtId="0" fontId="0" fillId="0" borderId="0" xfId="0"/>
    <xf numFmtId="0" fontId="1" fillId="0" borderId="1" xfId="0" applyFont="1" applyBorder="1"/>
    <xf numFmtId="0" fontId="1" fillId="0" borderId="0" xfId="0" applyFont="1" applyBorder="1"/>
    <xf numFmtId="0" fontId="5" fillId="0" borderId="1" xfId="0" applyFont="1" applyBorder="1"/>
    <xf numFmtId="164" fontId="1" fillId="0" borderId="1" xfId="1" applyNumberFormat="1" applyFont="1" applyBorder="1"/>
    <xf numFmtId="0" fontId="6" fillId="0" borderId="1" xfId="0" applyFont="1" applyBorder="1"/>
    <xf numFmtId="164" fontId="5" fillId="0" borderId="1" xfId="1" applyNumberFormat="1" applyFont="1" applyBorder="1"/>
    <xf numFmtId="0" fontId="5" fillId="0" borderId="0" xfId="0" applyFont="1"/>
    <xf numFmtId="164" fontId="0" fillId="0" borderId="1" xfId="0" applyNumberFormat="1" applyBorder="1"/>
    <xf numFmtId="164" fontId="1" fillId="0" borderId="1" xfId="0" applyNumberFormat="1" applyFont="1" applyBorder="1"/>
    <xf numFmtId="164" fontId="1" fillId="0" borderId="0" xfId="1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topLeftCell="A10" workbookViewId="0">
      <selection activeCell="A26" sqref="A26"/>
    </sheetView>
  </sheetViews>
  <sheetFormatPr defaultRowHeight="15"/>
  <cols>
    <col min="1" max="1" width="123.7109375" customWidth="1"/>
    <col min="2" max="2" width="15.7109375" customWidth="1"/>
    <col min="3" max="3" width="19" customWidth="1"/>
    <col min="4" max="4" width="21.140625" customWidth="1"/>
    <col min="5" max="5" width="23.28515625" customWidth="1"/>
    <col min="6" max="7" width="25.140625" customWidth="1"/>
  </cols>
  <sheetData>
    <row r="1" spans="1:19" ht="45">
      <c r="A1" s="4"/>
      <c r="B1" s="5" t="s">
        <v>16</v>
      </c>
      <c r="C1" s="5" t="s">
        <v>10</v>
      </c>
      <c r="D1" s="5" t="s">
        <v>11</v>
      </c>
      <c r="E1" s="26" t="s">
        <v>51</v>
      </c>
      <c r="F1" s="26" t="s">
        <v>50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>
      <c r="A2" s="4" t="s">
        <v>33</v>
      </c>
      <c r="B2" s="33">
        <v>6238.3969999999999</v>
      </c>
      <c r="C2" s="5"/>
      <c r="D2" s="5"/>
      <c r="E2" s="4"/>
      <c r="F2" s="4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>
      <c r="A3" s="4" t="s">
        <v>31</v>
      </c>
      <c r="B3" s="8">
        <v>6260.9139999999998</v>
      </c>
      <c r="C3" s="43"/>
      <c r="D3" s="8"/>
      <c r="E3" s="4">
        <v>7.2</v>
      </c>
      <c r="F3" s="4">
        <v>11.7</v>
      </c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>
      <c r="A4" s="4" t="s">
        <v>32</v>
      </c>
      <c r="B4" s="8">
        <v>6280.8729999999996</v>
      </c>
      <c r="C4" s="10"/>
      <c r="D4" s="8"/>
      <c r="E4" s="4">
        <v>6.9</v>
      </c>
      <c r="F4" s="4">
        <v>12.05</v>
      </c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s="29" customFormat="1">
      <c r="A5" s="32" t="s">
        <v>39</v>
      </c>
      <c r="B5" s="34">
        <f>B3-B2</f>
        <v>22.516999999999825</v>
      </c>
      <c r="C5" s="34">
        <f>B5*38.48*0.9771</f>
        <v>846.61235973599332</v>
      </c>
      <c r="D5" s="33"/>
      <c r="E5" s="30"/>
      <c r="F5" s="30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</row>
    <row r="6" spans="1:19">
      <c r="A6" s="7" t="s">
        <v>29</v>
      </c>
      <c r="B6" s="28">
        <f>B4-B3</f>
        <v>19.958999999999833</v>
      </c>
      <c r="C6" s="34">
        <f>B6*38.48*0.9771</f>
        <v>750.43460887199353</v>
      </c>
      <c r="D6" s="8"/>
      <c r="E6" s="38"/>
      <c r="F6" s="28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>
      <c r="A7" s="4"/>
      <c r="B7" s="4"/>
      <c r="C7" s="8"/>
      <c r="D7" s="8"/>
      <c r="E7" s="4"/>
      <c r="F7" s="4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>
      <c r="A8" s="4" t="s">
        <v>13</v>
      </c>
      <c r="B8" s="4"/>
      <c r="C8" s="8">
        <v>1547</v>
      </c>
      <c r="D8" s="8"/>
      <c r="E8" s="4"/>
      <c r="F8" s="4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>
      <c r="A9" s="4"/>
      <c r="B9" s="4"/>
      <c r="C9" s="8"/>
      <c r="D9" s="8"/>
      <c r="E9" s="4"/>
      <c r="F9" s="4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>
      <c r="A10" s="38" t="s">
        <v>42</v>
      </c>
      <c r="B10" s="7"/>
      <c r="C10" s="11">
        <f>C5-C6</f>
        <v>96.17775086399979</v>
      </c>
      <c r="D10" s="11"/>
      <c r="E10" s="38"/>
      <c r="F10" s="4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>
      <c r="A11" s="4"/>
      <c r="B11" s="4"/>
      <c r="C11" s="8"/>
      <c r="D11" s="8"/>
      <c r="E11" s="4"/>
      <c r="F11" s="4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>
      <c r="A12" s="4" t="s">
        <v>34</v>
      </c>
      <c r="B12" s="4"/>
      <c r="C12" s="8"/>
      <c r="D12" s="39">
        <v>13040</v>
      </c>
      <c r="E12" s="4"/>
      <c r="F12" s="4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>
      <c r="A13" s="4" t="s">
        <v>35</v>
      </c>
      <c r="B13" s="4"/>
      <c r="C13" s="8"/>
      <c r="D13" s="39">
        <v>17655</v>
      </c>
      <c r="E13" s="4"/>
      <c r="F13" s="4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>
      <c r="A14" s="4" t="s">
        <v>36</v>
      </c>
      <c r="B14" s="4"/>
      <c r="C14" s="8"/>
      <c r="D14" s="39">
        <v>8286</v>
      </c>
      <c r="E14" s="4"/>
      <c r="F14" s="4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>
      <c r="A15" s="4"/>
      <c r="B15" s="4"/>
      <c r="C15" s="8"/>
      <c r="D15" s="8"/>
      <c r="E15" s="4"/>
      <c r="F15" s="4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>
      <c r="A16" s="4" t="s">
        <v>37</v>
      </c>
      <c r="B16" s="12"/>
      <c r="C16" s="8"/>
      <c r="D16" s="8">
        <v>13089</v>
      </c>
      <c r="E16" s="4"/>
      <c r="F16" s="4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>
      <c r="A17" s="4" t="s">
        <v>25</v>
      </c>
      <c r="B17" s="12"/>
      <c r="C17" s="8"/>
      <c r="D17" s="8">
        <v>17710</v>
      </c>
      <c r="E17" s="4"/>
      <c r="F17" s="4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>
      <c r="A18" s="4" t="s">
        <v>26</v>
      </c>
      <c r="B18" s="12"/>
      <c r="C18" s="8"/>
      <c r="D18" s="8">
        <v>8331</v>
      </c>
      <c r="E18" s="4"/>
      <c r="F18" s="4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>
      <c r="A19" s="9"/>
      <c r="B19" s="9"/>
      <c r="C19" s="8"/>
      <c r="D19" s="8"/>
      <c r="E19" s="4"/>
      <c r="F19" s="4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s="35" customFormat="1">
      <c r="A20" s="36" t="s">
        <v>40</v>
      </c>
      <c r="B20" s="40"/>
      <c r="C20" s="39"/>
      <c r="D20" s="39">
        <f>D16-D12</f>
        <v>49</v>
      </c>
      <c r="E20" s="36"/>
      <c r="F20" s="36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</row>
    <row r="21" spans="1:19" s="35" customFormat="1">
      <c r="A21" s="36" t="s">
        <v>24</v>
      </c>
      <c r="B21" s="40"/>
      <c r="C21" s="39"/>
      <c r="D21" s="39">
        <f>D17-D13</f>
        <v>55</v>
      </c>
      <c r="E21" s="36"/>
      <c r="F21" s="36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</row>
    <row r="22" spans="1:19" s="35" customFormat="1">
      <c r="A22" s="36" t="s">
        <v>15</v>
      </c>
      <c r="B22" s="40"/>
      <c r="C22" s="39"/>
      <c r="D22" s="39">
        <f>D18-D14</f>
        <v>45</v>
      </c>
      <c r="E22" s="36"/>
      <c r="F22" s="36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</row>
    <row r="23" spans="1:19" s="35" customFormat="1">
      <c r="A23" s="36"/>
      <c r="B23" s="40"/>
      <c r="C23" s="39"/>
      <c r="D23" s="39"/>
      <c r="E23" s="36"/>
      <c r="F23" s="36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</row>
    <row r="24" spans="1:19" s="35" customFormat="1">
      <c r="A24" s="38" t="s">
        <v>53</v>
      </c>
      <c r="B24" s="40"/>
      <c r="C24" s="39"/>
      <c r="D24" s="41">
        <f>D20+D21+D22</f>
        <v>149</v>
      </c>
      <c r="E24" s="36"/>
      <c r="F24" s="36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</row>
    <row r="25" spans="1:19" s="35" customFormat="1">
      <c r="A25" s="38" t="s">
        <v>54</v>
      </c>
      <c r="B25" s="40"/>
      <c r="C25" s="39"/>
      <c r="D25" s="41">
        <v>117</v>
      </c>
      <c r="E25" s="36"/>
      <c r="F25" s="36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</row>
    <row r="26" spans="1:19" s="35" customFormat="1">
      <c r="A26" s="38" t="s">
        <v>56</v>
      </c>
      <c r="B26" s="40"/>
      <c r="C26" s="39"/>
      <c r="D26" s="41">
        <v>133</v>
      </c>
      <c r="E26" s="36"/>
      <c r="F26" s="36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</row>
    <row r="27" spans="1:19" s="35" customFormat="1">
      <c r="A27" s="38"/>
      <c r="B27" s="40"/>
      <c r="C27" s="39"/>
      <c r="D27" s="41"/>
      <c r="E27" s="36"/>
      <c r="F27" s="36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</row>
    <row r="28" spans="1:19" ht="29.25">
      <c r="A28" s="27" t="s">
        <v>38</v>
      </c>
      <c r="B28" s="12"/>
      <c r="C28" s="12"/>
      <c r="D28" s="8">
        <v>13130</v>
      </c>
      <c r="E28" s="4"/>
      <c r="F28" s="4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</row>
    <row r="29" spans="1:19">
      <c r="A29" s="4" t="s">
        <v>27</v>
      </c>
      <c r="B29" s="12"/>
      <c r="C29" s="12"/>
      <c r="D29" s="8">
        <v>17747</v>
      </c>
      <c r="E29" s="4"/>
      <c r="F29" s="4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</row>
    <row r="30" spans="1:19">
      <c r="A30" s="4" t="s">
        <v>28</v>
      </c>
      <c r="B30" s="12"/>
      <c r="C30" s="8"/>
      <c r="D30" s="8">
        <v>8378</v>
      </c>
      <c r="E30" s="4"/>
      <c r="F30" s="4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</row>
    <row r="31" spans="1:19">
      <c r="A31" s="4"/>
      <c r="B31" s="4"/>
      <c r="C31" s="8"/>
      <c r="D31" s="8"/>
      <c r="E31" s="4"/>
      <c r="F31" s="4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</row>
    <row r="32" spans="1:19">
      <c r="A32" s="36" t="s">
        <v>41</v>
      </c>
      <c r="B32" s="4"/>
      <c r="C32" s="8"/>
      <c r="D32" s="8">
        <f>D28-D16</f>
        <v>41</v>
      </c>
      <c r="E32" s="38"/>
      <c r="F32" s="44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</row>
    <row r="33" spans="1:19">
      <c r="A33" s="4" t="s">
        <v>24</v>
      </c>
      <c r="B33" s="4"/>
      <c r="C33" s="8"/>
      <c r="D33" s="8">
        <f>D29-D17</f>
        <v>37</v>
      </c>
      <c r="E33" s="38"/>
      <c r="F33" s="44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</row>
    <row r="34" spans="1:19">
      <c r="A34" s="4" t="s">
        <v>15</v>
      </c>
      <c r="B34" s="4"/>
      <c r="C34" s="8"/>
      <c r="D34" s="8">
        <f>D30-D18</f>
        <v>47</v>
      </c>
      <c r="E34" s="38"/>
      <c r="F34" s="44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</row>
    <row r="35" spans="1:19">
      <c r="A35" s="7" t="s">
        <v>30</v>
      </c>
      <c r="B35" s="9"/>
      <c r="C35" s="8"/>
      <c r="D35" s="11">
        <f>D32+D33+D34</f>
        <v>125</v>
      </c>
      <c r="E35" s="25"/>
      <c r="F35" s="28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</row>
    <row r="36" spans="1:19">
      <c r="A36" s="4"/>
      <c r="B36" s="4"/>
      <c r="C36" s="8"/>
      <c r="D36" s="8"/>
      <c r="E36" s="4"/>
      <c r="F36" s="4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</row>
    <row r="37" spans="1:19">
      <c r="A37" s="4" t="s">
        <v>14</v>
      </c>
      <c r="B37" s="4"/>
      <c r="C37" s="8"/>
      <c r="D37" s="8">
        <f>1716/12</f>
        <v>143</v>
      </c>
      <c r="E37" s="25"/>
      <c r="F37" s="4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</row>
    <row r="38" spans="1:19">
      <c r="A38" s="4"/>
      <c r="B38" s="4"/>
      <c r="C38" s="8"/>
      <c r="D38" s="8"/>
      <c r="E38" s="4"/>
      <c r="F38" s="4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</row>
    <row r="39" spans="1:19">
      <c r="A39" s="38" t="s">
        <v>43</v>
      </c>
      <c r="B39" s="7"/>
      <c r="C39" s="11"/>
      <c r="D39" s="11">
        <f>D26-D35</f>
        <v>8</v>
      </c>
      <c r="E39" s="38"/>
      <c r="F39" s="28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</row>
    <row r="40" spans="1:19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</row>
    <row r="41" spans="1:19">
      <c r="A41" s="35"/>
    </row>
    <row r="44" spans="1:19">
      <c r="A44" t="s">
        <v>12</v>
      </c>
    </row>
    <row r="45" spans="1:19">
      <c r="A45" t="s">
        <v>23</v>
      </c>
    </row>
    <row r="46" spans="1:19">
      <c r="A46" s="35" t="s">
        <v>52</v>
      </c>
    </row>
    <row r="47" spans="1:19">
      <c r="A47" s="35" t="s">
        <v>55</v>
      </c>
    </row>
  </sheetData>
  <pageMargins left="0.7" right="0.7" top="0.75" bottom="0.75" header="0.3" footer="0.3"/>
  <pageSetup paperSize="9" orientation="portrait" horizontalDpi="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2"/>
  <sheetViews>
    <sheetView workbookViewId="0">
      <selection activeCell="B4" sqref="B4"/>
    </sheetView>
  </sheetViews>
  <sheetFormatPr defaultRowHeight="15"/>
  <cols>
    <col min="1" max="1" width="56.85546875" customWidth="1"/>
    <col min="2" max="2" width="31" customWidth="1"/>
    <col min="3" max="3" width="33.140625" customWidth="1"/>
    <col min="4" max="4" width="30.5703125" customWidth="1"/>
  </cols>
  <sheetData>
    <row r="1" spans="1:24">
      <c r="A1" s="2" t="s">
        <v>0</v>
      </c>
      <c r="B1" s="2" t="s">
        <v>1</v>
      </c>
      <c r="C1" s="2" t="s">
        <v>2</v>
      </c>
      <c r="D1" s="2" t="s">
        <v>3</v>
      </c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>
      <c r="A3" s="42" t="s">
        <v>44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>
      <c r="A4" s="1" t="s">
        <v>4</v>
      </c>
      <c r="B4" s="14">
        <f>'Activity data'!C6/1000</f>
        <v>0.75043460887199354</v>
      </c>
      <c r="C4" s="1">
        <v>51.53</v>
      </c>
      <c r="D4" s="15">
        <f>B4*C4</f>
        <v>38.669895395173825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4">
      <c r="A5" s="1" t="s">
        <v>5</v>
      </c>
      <c r="B5" s="14">
        <f>B4</f>
        <v>0.75043460887199354</v>
      </c>
      <c r="C5" s="1">
        <v>12.8</v>
      </c>
      <c r="D5" s="15">
        <f>B5*C5</f>
        <v>9.6055629935615183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4">
      <c r="A6" s="1"/>
      <c r="B6" s="14"/>
      <c r="C6" s="1"/>
      <c r="D6" s="15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4">
      <c r="A7" s="42" t="s">
        <v>45</v>
      </c>
      <c r="B7" s="14"/>
      <c r="C7" s="1"/>
      <c r="D7" s="17">
        <f>D4+D5</f>
        <v>48.275458388735345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4">
      <c r="A8" s="1"/>
      <c r="B8" s="1"/>
      <c r="C8" s="1"/>
      <c r="D8" s="15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4">
      <c r="A9" s="1"/>
      <c r="B9" s="1"/>
      <c r="C9" s="1"/>
      <c r="D9" s="15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4">
      <c r="A10" s="42" t="s">
        <v>42</v>
      </c>
      <c r="B10" s="1"/>
      <c r="C10" s="1"/>
      <c r="D10" s="1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4">
      <c r="A11" s="1" t="s">
        <v>4</v>
      </c>
      <c r="B11" s="14">
        <f>'Activity data'!C10/1000</f>
        <v>9.6177750863999795E-2</v>
      </c>
      <c r="C11" s="1">
        <v>51.53</v>
      </c>
      <c r="D11" s="15">
        <f>B11*C11</f>
        <v>4.9560395020219099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4">
      <c r="A12" s="1" t="s">
        <v>5</v>
      </c>
      <c r="B12" s="14">
        <f>B11</f>
        <v>9.6177750863999795E-2</v>
      </c>
      <c r="C12" s="1">
        <v>12.8</v>
      </c>
      <c r="D12" s="15">
        <f>B12*C12</f>
        <v>1.2310752110591974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  <row r="13" spans="1:24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</row>
    <row r="14" spans="1:24">
      <c r="A14" s="42" t="s">
        <v>46</v>
      </c>
      <c r="B14" s="1"/>
      <c r="C14" s="1"/>
      <c r="D14" s="17">
        <f>D11+D12</f>
        <v>6.1871147130811073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</row>
    <row r="15" spans="1:2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</row>
    <row r="16" spans="1:2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</row>
    <row r="17" spans="1:24">
      <c r="A17" s="13" t="s">
        <v>17</v>
      </c>
      <c r="B17" s="1"/>
      <c r="C17" s="1"/>
      <c r="D17" s="17">
        <f>D14*12</f>
        <v>74.245376556973284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</row>
    <row r="18" spans="1:2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1:2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</row>
    <row r="20" spans="1:24">
      <c r="A20" s="19" t="s">
        <v>18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</row>
    <row r="21" spans="1:24">
      <c r="A21" s="21" t="s">
        <v>19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</row>
    <row r="22" spans="1:24">
      <c r="A22" s="20" t="s">
        <v>20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</row>
    <row r="23" spans="1:2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</row>
    <row r="24" spans="1:2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1:2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</row>
    <row r="26" spans="1:2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</row>
    <row r="27" spans="1:24">
      <c r="A27" s="1"/>
      <c r="B27" s="1"/>
      <c r="C27" s="1"/>
      <c r="D27" s="4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</row>
    <row r="28" spans="1:2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</row>
    <row r="30" spans="1:2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</row>
    <row r="31" spans="1:2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</row>
    <row r="32" spans="1:2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</row>
  </sheetData>
  <pageMargins left="0.7" right="0.7" top="0.75" bottom="0.75" header="0.3" footer="0.3"/>
  <pageSetup paperSize="9" orientation="portrait" horizontalDpi="0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3"/>
  <sheetViews>
    <sheetView workbookViewId="0">
      <selection activeCell="D18" sqref="D18"/>
    </sheetView>
  </sheetViews>
  <sheetFormatPr defaultRowHeight="15"/>
  <cols>
    <col min="1" max="1" width="60.28515625" customWidth="1"/>
    <col min="2" max="2" width="17.28515625" customWidth="1"/>
    <col min="3" max="3" width="36" customWidth="1"/>
    <col min="4" max="4" width="24.42578125" customWidth="1"/>
    <col min="5" max="5" width="30.5703125" customWidth="1"/>
  </cols>
  <sheetData>
    <row r="1" spans="1:22" s="3" customFormat="1">
      <c r="A1" s="2" t="s">
        <v>0</v>
      </c>
      <c r="B1" s="2" t="s">
        <v>7</v>
      </c>
      <c r="C1" s="2" t="s">
        <v>8</v>
      </c>
      <c r="D1" s="2" t="s">
        <v>3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>
      <c r="A3" s="42" t="s">
        <v>47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>
      <c r="A4" s="1" t="s">
        <v>6</v>
      </c>
      <c r="B4" s="1">
        <f>'Activity data'!D35</f>
        <v>125</v>
      </c>
      <c r="C4" s="1">
        <v>0.86</v>
      </c>
      <c r="D4" s="16">
        <f>B4*C4</f>
        <v>107.5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>
      <c r="A5" s="1" t="s">
        <v>9</v>
      </c>
      <c r="B5" s="1">
        <f>B4</f>
        <v>125</v>
      </c>
      <c r="C5" s="1">
        <v>0.13</v>
      </c>
      <c r="D5" s="16">
        <f>B5*C5</f>
        <v>16.25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>
      <c r="A6" s="1"/>
      <c r="B6" s="1"/>
      <c r="C6" s="1"/>
      <c r="D6" s="16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>
      <c r="A7" s="42" t="s">
        <v>48</v>
      </c>
      <c r="B7" s="1"/>
      <c r="C7" s="1"/>
      <c r="D7" s="18">
        <f>D4+D5</f>
        <v>123.75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>
      <c r="A8" s="1"/>
      <c r="B8" s="1"/>
      <c r="C8" s="1"/>
      <c r="D8" s="1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>
      <c r="A9" s="1"/>
      <c r="B9" s="1"/>
      <c r="C9" s="1"/>
      <c r="D9" s="16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>
      <c r="A10" s="42" t="s">
        <v>43</v>
      </c>
      <c r="B10" s="1"/>
      <c r="C10" s="1"/>
      <c r="D10" s="16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1:22">
      <c r="A11" s="1" t="s">
        <v>6</v>
      </c>
      <c r="B11" s="1">
        <f>'Activity data'!D39</f>
        <v>8</v>
      </c>
      <c r="C11" s="1">
        <v>0.86</v>
      </c>
      <c r="D11" s="16">
        <f>B11*C11</f>
        <v>6.88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1:22">
      <c r="A12" s="1" t="s">
        <v>9</v>
      </c>
      <c r="B12" s="1">
        <f>B11</f>
        <v>8</v>
      </c>
      <c r="C12" s="1">
        <v>0.13</v>
      </c>
      <c r="D12" s="16">
        <f>B12*C12</f>
        <v>1.04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>
      <c r="A13" s="1"/>
      <c r="B13" s="1"/>
      <c r="C13" s="1"/>
      <c r="D13" s="1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>
      <c r="A14" s="42" t="s">
        <v>49</v>
      </c>
      <c r="B14" s="1"/>
      <c r="C14" s="1"/>
      <c r="D14" s="18">
        <f>D11+D12</f>
        <v>7.92</v>
      </c>
      <c r="E14" s="42"/>
      <c r="F14" s="4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>
      <c r="A17" s="13" t="s">
        <v>17</v>
      </c>
      <c r="B17" s="1"/>
      <c r="C17" s="1"/>
      <c r="D17" s="18">
        <f>D14*12</f>
        <v>95.039999999999992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>
      <c r="A21" s="22" t="s">
        <v>18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1:22">
      <c r="A22" s="24" t="s">
        <v>21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1:22">
      <c r="A23" s="23" t="s">
        <v>22</v>
      </c>
    </row>
  </sheetData>
  <pageMargins left="0.7" right="0.7" top="0.75" bottom="0.75" header="0.3" footer="0.3"/>
  <pageSetup paperSize="9" orientation="portrait" horizontalDpi="0" verticalDpi="0" copies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Activity data</vt:lpstr>
      <vt:lpstr>Natural gas</vt:lpstr>
      <vt:lpstr>Electricity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2018-09-03T02:18:57Z</dcterms:modified>
</cp:coreProperties>
</file>