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Homemade dogfood + vegan kibble" sheetId="1" r:id="rId1"/>
    <sheet name="Canned food" sheetId="3" r:id="rId2"/>
    <sheet name="Julius Gold kibble" sheetId="4" r:id="rId3"/>
    <sheet name="Vegan kibble" sheetId="5" r:id="rId4"/>
  </sheets>
  <calcPr calcId="124519"/>
</workbook>
</file>

<file path=xl/calcChain.xml><?xml version="1.0" encoding="utf-8"?>
<calcChain xmlns="http://schemas.openxmlformats.org/spreadsheetml/2006/main">
  <c r="H4" i="1"/>
  <c r="G25"/>
  <c r="G26"/>
  <c r="G27"/>
  <c r="G28"/>
  <c r="G24"/>
  <c r="F25"/>
  <c r="F26"/>
  <c r="F27"/>
  <c r="F28"/>
  <c r="F24"/>
  <c r="G4" i="4"/>
  <c r="G5"/>
  <c r="G6"/>
  <c r="G7"/>
  <c r="G8"/>
  <c r="G3"/>
  <c r="F4"/>
  <c r="F5"/>
  <c r="F6"/>
  <c r="F7"/>
  <c r="F8"/>
  <c r="F3"/>
  <c r="G6" i="5"/>
  <c r="G7"/>
  <c r="G8"/>
  <c r="G9"/>
  <c r="G5"/>
  <c r="F6"/>
  <c r="F7"/>
  <c r="F8"/>
  <c r="F9"/>
  <c r="F5"/>
  <c r="H34" i="1"/>
  <c r="G34"/>
  <c r="C9" i="5"/>
  <c r="C8"/>
  <c r="C7"/>
  <c r="C6"/>
  <c r="C5"/>
  <c r="C6" i="4"/>
  <c r="C5"/>
  <c r="C4"/>
  <c r="D8"/>
  <c r="D7"/>
  <c r="D6"/>
  <c r="D5"/>
  <c r="D4"/>
  <c r="D3"/>
  <c r="E25" i="3"/>
  <c r="D26"/>
  <c r="E26" s="1"/>
  <c r="D25"/>
  <c r="D24"/>
  <c r="E24" s="1"/>
  <c r="D23"/>
  <c r="E23" s="1"/>
  <c r="D17"/>
  <c r="E17" s="1"/>
  <c r="D16"/>
  <c r="E16" s="1"/>
  <c r="D15"/>
  <c r="E15" s="1"/>
  <c r="D14"/>
  <c r="E14" s="1"/>
  <c r="D13"/>
  <c r="E13" s="1"/>
  <c r="D7"/>
  <c r="E7" s="1"/>
  <c r="D6"/>
  <c r="E6" s="1"/>
  <c r="D5"/>
  <c r="E5" s="1"/>
  <c r="D4"/>
  <c r="E4" s="1"/>
  <c r="C28" i="1"/>
  <c r="H28" s="1"/>
  <c r="C27"/>
  <c r="C26"/>
  <c r="C25"/>
  <c r="H25" s="1"/>
  <c r="C24"/>
  <c r="C18"/>
  <c r="G18" s="1"/>
  <c r="H18" s="1"/>
  <c r="C17"/>
  <c r="G17" s="1"/>
  <c r="H17" s="1"/>
  <c r="C16"/>
  <c r="G16" s="1"/>
  <c r="H16" s="1"/>
  <c r="C15"/>
  <c r="G15" s="1"/>
  <c r="H15" s="1"/>
  <c r="C14"/>
  <c r="G14" s="1"/>
  <c r="H14" s="1"/>
  <c r="C13"/>
  <c r="G13" s="1"/>
  <c r="H13" s="1"/>
  <c r="C12"/>
  <c r="G12" s="1"/>
  <c r="H12" s="1"/>
  <c r="C11"/>
  <c r="G11" s="1"/>
  <c r="H11" s="1"/>
  <c r="C10"/>
  <c r="G10" s="1"/>
  <c r="H10" s="1"/>
  <c r="C9"/>
  <c r="G9" s="1"/>
  <c r="H9" s="1"/>
  <c r="C8"/>
  <c r="G8" s="1"/>
  <c r="H8" s="1"/>
  <c r="C7"/>
  <c r="G7" s="1"/>
  <c r="H7" s="1"/>
  <c r="C6"/>
  <c r="G6" s="1"/>
  <c r="H6" s="1"/>
  <c r="C5"/>
  <c r="G5" s="1"/>
  <c r="H5" s="1"/>
  <c r="C4"/>
  <c r="G4" s="1"/>
  <c r="H27" l="1"/>
  <c r="H26"/>
  <c r="H31" s="1"/>
  <c r="H24"/>
  <c r="G12" i="5"/>
  <c r="H12" s="1"/>
  <c r="G11" i="4"/>
  <c r="H11" s="1"/>
  <c r="E28" i="3"/>
  <c r="F28" s="1"/>
  <c r="E9"/>
  <c r="F9" s="1"/>
  <c r="E19"/>
  <c r="F19" s="1"/>
  <c r="C33" i="1"/>
  <c r="G33" s="1"/>
  <c r="H33" s="1"/>
  <c r="H36" l="1"/>
</calcChain>
</file>

<file path=xl/sharedStrings.xml><?xml version="1.0" encoding="utf-8"?>
<sst xmlns="http://schemas.openxmlformats.org/spreadsheetml/2006/main" count="160" uniqueCount="76">
  <si>
    <t>Ingredient</t>
  </si>
  <si>
    <t>GWP value (kg CO2e / kg)</t>
  </si>
  <si>
    <t>Data sources &amp; notes</t>
  </si>
  <si>
    <t>GWP values from meta-analysis of food Life Cycle Analyses in 'Systematic review of greenhouse gas emissions for different fresh food categories', Clune, Crossin and Verghese, Journal of Cleaner Production 2017, http://www.elsevier.com/locate/jclepro</t>
  </si>
  <si>
    <t xml:space="preserve">GWP values exclude airfreight, canning, other processing, home transport, home cooking and home refrigeration. </t>
  </si>
  <si>
    <t>Meat values are for bone-free edible meat for humans. The pet food industry often uses rendered or 'inedible' parts, so these numbers may be artificially high. However, as the numbers exclude other factors in the processing of pet food, such as canning, drying, wastage etc, it may balance out.</t>
  </si>
  <si>
    <t>Amount per week for 2 dogs (kg)</t>
  </si>
  <si>
    <t>Red lentils</t>
  </si>
  <si>
    <t>Olive oil</t>
  </si>
  <si>
    <t>Carrots</t>
  </si>
  <si>
    <t>Zuchini</t>
  </si>
  <si>
    <t>Pumpkin</t>
  </si>
  <si>
    <t>Spinach</t>
  </si>
  <si>
    <t>Homemade food</t>
  </si>
  <si>
    <t>Pasta*</t>
  </si>
  <si>
    <t>Eggs (with shells)**</t>
  </si>
  <si>
    <t>Broccoli stalks**</t>
  </si>
  <si>
    <t>** My backyard chicken eggs would have a lower GWP value than the study's eggs. Also we give dogs broccoli stalks that we would throw in compost or feed to chickens, not broccoli that we would eat. However, I've used the GWP figures for eggs and whole broccoli in the study.</t>
  </si>
  <si>
    <t>Rice</t>
  </si>
  <si>
    <t>Vegan kibble***</t>
  </si>
  <si>
    <t>Deemed proportion of food (%)</t>
  </si>
  <si>
    <t xml:space="preserve">***I used Veganpet dry dog food. It contains over 30 ingredients. The manufacturer would not provide a breakdown of all ingredients by weight as this is proprietary information, but was happy to provide the full ingredients list. I have taken the top 5 ingredients and deemed them in the proportions indicated. I've used the same method when analysing other commercial dog foods. These proportions may or may not be accurate. </t>
  </si>
  <si>
    <t>NA</t>
  </si>
  <si>
    <t>Canned beans*</t>
  </si>
  <si>
    <t>Soy*</t>
  </si>
  <si>
    <t>Maize meal*</t>
  </si>
  <si>
    <t>Corn*</t>
  </si>
  <si>
    <t>Bok choy*</t>
  </si>
  <si>
    <t>*Study only compared fresh food, not processed food, and didn't cover all types. I've used the wheat figure for 'pasta', the 'beans' figure for 'canned beans', the soybean figure for soy, the olive figure for olive oil, the maize/corn figure for maize meal and corn, the spinach figure for bok choy</t>
  </si>
  <si>
    <t>Sweet potato****</t>
  </si>
  <si>
    <t>Flax****</t>
  </si>
  <si>
    <t>****I used Table 6 median root vegetable for 'sweet potato' and median seed value for 'flax'</t>
  </si>
  <si>
    <t>Liver*****</t>
  </si>
  <si>
    <t>Beef mince*****</t>
  </si>
  <si>
    <t xml:space="preserve">*****Table 8 value for 'Australian Beef' for beef mince and 'Lamb AU &amp; NZ' for liver. </t>
  </si>
  <si>
    <t>Total</t>
  </si>
  <si>
    <t>Total CO2e per week for 2 dogs (kg)</t>
  </si>
  <si>
    <t>Total CO2e per year for 2 dogs (kg)</t>
  </si>
  <si>
    <t>Kangaroo</t>
  </si>
  <si>
    <t>Canned food chicken &amp; duck</t>
  </si>
  <si>
    <t>Canned food beef</t>
  </si>
  <si>
    <t>Canned food kangaroo</t>
  </si>
  <si>
    <t>Chicken</t>
  </si>
  <si>
    <t>Capsicum</t>
  </si>
  <si>
    <t>Carrot</t>
  </si>
  <si>
    <t>Pork</t>
  </si>
  <si>
    <t>Duck</t>
  </si>
  <si>
    <t>Pea</t>
  </si>
  <si>
    <t>Potato</t>
  </si>
  <si>
    <t>Beef</t>
  </si>
  <si>
    <t>Turkey</t>
  </si>
  <si>
    <t>Amount per week for 2 x 15kg dogs based on manufacturer recommendation (kg)</t>
  </si>
  <si>
    <t>Green beans</t>
  </si>
  <si>
    <t>Selected wholegrain cereals*</t>
  </si>
  <si>
    <t>*Listed as 'selected wholegrain cereals wheat, soghum, rice, barley, corn'. I've used the Table 6 figure for 'Staples - cereal - barley, maize, oats, rye, corn and wheat)</t>
  </si>
  <si>
    <t>Vegetable protein**</t>
  </si>
  <si>
    <t>Beet</t>
  </si>
  <si>
    <t>** Doesn't specify what vegetable protein so I've used the figure for soybean</t>
  </si>
  <si>
    <t>Same diet with chicken instead of beef mince</t>
  </si>
  <si>
    <t>I used Natures Table and Natures Goodness canned food. Manufacturers provide the order of ingredients but do not provide a breakdown of all ingredients by weight as this is proprietary information. I have assumed a 50% content for my 'high meat scenario' in the deemed proportions indicated. These may be inaccurate. Meat types are often not specified ie. the can lists 'beef and / or chicken and / or turkey and / or pork'. I've picked one or two types of meat for the sake of analysis, but customers may not know what type they are buying.</t>
  </si>
  <si>
    <t>Vegan kibble</t>
  </si>
  <si>
    <t>Soy</t>
  </si>
  <si>
    <t>Maize meal</t>
  </si>
  <si>
    <t>Corn</t>
  </si>
  <si>
    <t>Flax</t>
  </si>
  <si>
    <t>See tab 1 for data sources and notes. Total amount per week for 2 dogs based on manufacturers feeding guide.</t>
  </si>
  <si>
    <t>GWP mean values from Table 5 and 6 and 8 in meta-analysis of food Life Cycle Analyses in 'Systematic review of greenhouse gas emissions for different fresh food categories', Clune, Crossin and Verghese, Journal of Cleaner Production 2017, http://www.elsevier.com/locate/jcleprohttp://www.elsevier.com/locate/jclepro</t>
  </si>
  <si>
    <t>Adjusted amount per week for 2 dogs adjusted to 'fresh food' amounts (kg)</t>
  </si>
  <si>
    <t xml:space="preserve">*I've multiplied all kibble ingredients by a factor of 3.8 to adjust them into 'fresh food' or 'canned food' amounts which contain moisture. This is a very crude adjustment and not based on manufacturer-specific informaiton, which I couldn't get. It may not be accurate. </t>
  </si>
  <si>
    <t xml:space="preserve"> </t>
  </si>
  <si>
    <t xml:space="preserve">***I've multiplied all kibble ingredients by a factor of 3.8 to adjust them into 'fresh food' or 'canned food' amounts which contain moisture. This is a very crude adjustment and not based on manufacturer-specific informaiton, which I couldn't get. It may not be accurate. </t>
  </si>
  <si>
    <t>Multiplication factor to adjust for moisture content to compare to fresh and canned food ***</t>
  </si>
  <si>
    <t>Multiplication factor to adjust for moisture content to compare to fresh and canned food *</t>
  </si>
  <si>
    <t>I used Julius Gold dry food. Manufacturers list the order of ingredients but do not provide a breakdown of all ingredients by weight as this is proprietary information. Cereals are listed as the first ingredient and combined meats as the second, so I have assumed a 20% meat content for my 'low meat scenario' in the deemed proportions as indicated, picking chicken and kangaroo as low carbon options. These may not be accurate.</t>
  </si>
  <si>
    <t>Multiplication factor to adjust for moisture content to compare to fresh and canned food #</t>
  </si>
  <si>
    <t xml:space="preserve">#I've multiplied all kibble ingredients by a factor of 3.8 to adjust them into 'fresh food' or 'canned food' amounts which contain moisture. This is a very crude adjustment and not based on manufacturer-specific informaiton, which I couldn't get. It may not be accurate. </t>
  </si>
</sst>
</file>

<file path=xl/styles.xml><?xml version="1.0" encoding="utf-8"?>
<styleSheet xmlns="http://schemas.openxmlformats.org/spreadsheetml/2006/main">
  <numFmts count="3">
    <numFmt numFmtId="43" formatCode="_-* #,##0.00_-;\-* #,##0.00_-;_-* &quot;-&quot;??_-;_-@_-"/>
    <numFmt numFmtId="164" formatCode="0.0"/>
    <numFmt numFmtId="165" formatCode="_-* #,##0_-;\-* #,##0_-;_-* &quot;-&quot;??_-;_-@_-"/>
  </numFmts>
  <fonts count="8">
    <font>
      <sz val="11"/>
      <color theme="1"/>
      <name val="Calibri"/>
      <family val="2"/>
      <scheme val="minor"/>
    </font>
    <font>
      <sz val="11"/>
      <color theme="1"/>
      <name val="Arial"/>
      <family val="2"/>
    </font>
    <font>
      <b/>
      <sz val="11"/>
      <color theme="1"/>
      <name val="Arial"/>
      <family val="2"/>
    </font>
    <font>
      <i/>
      <sz val="11"/>
      <color theme="1"/>
      <name val="Arial"/>
      <family val="2"/>
    </font>
    <font>
      <sz val="11"/>
      <color theme="1"/>
      <name val="Calibri"/>
      <family val="2"/>
      <scheme val="minor"/>
    </font>
    <font>
      <b/>
      <i/>
      <sz val="11"/>
      <color theme="1"/>
      <name val="Arial"/>
      <family val="2"/>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6">
    <xf numFmtId="0" fontId="0" fillId="0" borderId="0" xfId="0"/>
    <xf numFmtId="0" fontId="1" fillId="0" borderId="0" xfId="0" applyFont="1"/>
    <xf numFmtId="0" fontId="1" fillId="0" borderId="0" xfId="0" applyFont="1"/>
    <xf numFmtId="0" fontId="2" fillId="0" borderId="0" xfId="0" applyFont="1"/>
    <xf numFmtId="0" fontId="3" fillId="0" borderId="0" xfId="0" applyFont="1"/>
    <xf numFmtId="0" fontId="2" fillId="0" borderId="0" xfId="0" applyFont="1" applyAlignment="1">
      <alignment wrapText="1"/>
    </xf>
    <xf numFmtId="0" fontId="5" fillId="0" borderId="0" xfId="0" applyFont="1"/>
    <xf numFmtId="2" fontId="1" fillId="0" borderId="0" xfId="0" applyNumberFormat="1" applyFont="1"/>
    <xf numFmtId="9" fontId="1" fillId="0" borderId="0" xfId="0" applyNumberFormat="1" applyFont="1"/>
    <xf numFmtId="9" fontId="1" fillId="0" borderId="0" xfId="2" applyFont="1"/>
    <xf numFmtId="164" fontId="1" fillId="0" borderId="0" xfId="0" applyNumberFormat="1" applyFont="1"/>
    <xf numFmtId="165" fontId="1" fillId="0" borderId="0" xfId="1" applyNumberFormat="1" applyFont="1"/>
    <xf numFmtId="1" fontId="1" fillId="0" borderId="0" xfId="0" applyNumberFormat="1" applyFont="1"/>
    <xf numFmtId="0" fontId="2" fillId="0" borderId="0" xfId="0" applyFont="1" applyAlignment="1"/>
    <xf numFmtId="2" fontId="5" fillId="0" borderId="0" xfId="0" applyNumberFormat="1" applyFont="1"/>
    <xf numFmtId="165" fontId="5" fillId="0" borderId="0" xfId="1" applyNumberFormat="1" applyFont="1"/>
    <xf numFmtId="1" fontId="5" fillId="0" borderId="0" xfId="0" applyNumberFormat="1" applyFont="1"/>
    <xf numFmtId="0" fontId="6" fillId="0" borderId="0" xfId="0" applyFont="1"/>
    <xf numFmtId="164" fontId="6" fillId="0" borderId="0" xfId="0" applyNumberFormat="1" applyFont="1"/>
    <xf numFmtId="164" fontId="0" fillId="0" borderId="0" xfId="0" applyNumberFormat="1"/>
    <xf numFmtId="0" fontId="7" fillId="0" borderId="0" xfId="0" applyFont="1"/>
    <xf numFmtId="2" fontId="0" fillId="0" borderId="0" xfId="0" applyNumberFormat="1"/>
    <xf numFmtId="2" fontId="7" fillId="0" borderId="0" xfId="0" applyNumberFormat="1" applyFont="1"/>
    <xf numFmtId="1" fontId="7" fillId="0" borderId="0" xfId="0" applyNumberFormat="1" applyFont="1"/>
    <xf numFmtId="164" fontId="1" fillId="0" borderId="0" xfId="2" applyNumberFormat="1" applyFont="1"/>
    <xf numFmtId="2" fontId="1" fillId="0" borderId="0" xfId="2" applyNumberFormat="1" applyFont="1"/>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48"/>
  <sheetViews>
    <sheetView zoomScale="90" zoomScaleNormal="90" workbookViewId="0">
      <selection activeCell="I23" sqref="I23"/>
    </sheetView>
  </sheetViews>
  <sheetFormatPr defaultRowHeight="15"/>
  <cols>
    <col min="1" max="1" width="19.7109375" customWidth="1"/>
    <col min="2" max="2" width="27.140625" customWidth="1"/>
    <col min="3" max="3" width="20.140625" customWidth="1"/>
    <col min="4" max="4" width="15.85546875" customWidth="1"/>
    <col min="5" max="5" width="34.140625" customWidth="1"/>
    <col min="6" max="6" width="29.140625" customWidth="1"/>
    <col min="7" max="7" width="20.140625" customWidth="1"/>
    <col min="8" max="8" width="20.5703125" customWidth="1"/>
    <col min="9" max="9" width="25" customWidth="1"/>
    <col min="10" max="10" width="30.28515625" customWidth="1"/>
    <col min="11" max="11" width="20.5703125" customWidth="1"/>
    <col min="12" max="12" width="13.140625" customWidth="1"/>
    <col min="13" max="13" width="35.5703125" customWidth="1"/>
    <col min="14" max="14" width="28.5703125" customWidth="1"/>
  </cols>
  <sheetData>
    <row r="1" spans="1:28" ht="60">
      <c r="A1" s="3" t="s">
        <v>0</v>
      </c>
      <c r="B1" s="3" t="s">
        <v>1</v>
      </c>
      <c r="C1" s="5" t="s">
        <v>6</v>
      </c>
      <c r="D1" s="5" t="s">
        <v>20</v>
      </c>
      <c r="E1" s="5" t="s">
        <v>74</v>
      </c>
      <c r="F1" s="5" t="s">
        <v>67</v>
      </c>
      <c r="G1" s="5" t="s">
        <v>36</v>
      </c>
      <c r="H1" s="5" t="s">
        <v>37</v>
      </c>
      <c r="I1" s="5"/>
      <c r="J1" s="5"/>
      <c r="K1" s="3"/>
      <c r="L1" s="3"/>
      <c r="M1" s="3"/>
      <c r="N1" s="3"/>
      <c r="O1" s="2"/>
      <c r="P1" s="2"/>
      <c r="Q1" s="2"/>
      <c r="R1" s="2"/>
      <c r="S1" s="1"/>
      <c r="T1" s="1"/>
      <c r="U1" s="1"/>
      <c r="V1" s="1"/>
      <c r="W1" s="1"/>
      <c r="X1" s="1"/>
      <c r="Y1" s="1"/>
      <c r="Z1" s="1"/>
      <c r="AA1" s="1"/>
      <c r="AB1" s="1"/>
    </row>
    <row r="2" spans="1:28">
      <c r="A2" s="3"/>
      <c r="B2" s="3"/>
      <c r="C2" s="5"/>
      <c r="D2" s="5"/>
      <c r="E2" s="5"/>
      <c r="F2" s="5"/>
      <c r="G2" s="5"/>
      <c r="H2" s="5"/>
      <c r="I2" s="3"/>
      <c r="J2" s="3"/>
      <c r="K2" s="3"/>
      <c r="L2" s="3"/>
      <c r="M2" s="3"/>
      <c r="N2" s="3"/>
      <c r="O2" s="2"/>
      <c r="P2" s="2"/>
      <c r="Q2" s="2"/>
      <c r="R2" s="2"/>
      <c r="S2" s="2"/>
      <c r="T2" s="2"/>
      <c r="U2" s="2"/>
      <c r="V2" s="2"/>
      <c r="W2" s="2"/>
      <c r="X2" s="2"/>
      <c r="Y2" s="2"/>
      <c r="Z2" s="2"/>
      <c r="AA2" s="2"/>
      <c r="AB2" s="2"/>
    </row>
    <row r="3" spans="1:28">
      <c r="A3" s="4" t="s">
        <v>13</v>
      </c>
      <c r="B3" s="3"/>
      <c r="C3" s="5"/>
      <c r="D3" s="5"/>
      <c r="E3" s="5"/>
      <c r="F3" s="5"/>
      <c r="G3" s="5"/>
      <c r="H3" s="5"/>
      <c r="I3" s="3"/>
      <c r="J3" s="3"/>
      <c r="K3" s="3"/>
      <c r="L3" s="3"/>
      <c r="M3" s="3"/>
      <c r="N3" s="3"/>
      <c r="O3" s="2"/>
      <c r="P3" s="2"/>
      <c r="Q3" s="2"/>
      <c r="R3" s="2"/>
      <c r="S3" s="2"/>
      <c r="T3" s="2"/>
      <c r="U3" s="2"/>
      <c r="V3" s="2"/>
      <c r="W3" s="2"/>
      <c r="X3" s="2"/>
      <c r="Y3" s="2"/>
      <c r="Z3" s="2"/>
      <c r="AA3" s="2"/>
      <c r="AB3" s="2"/>
    </row>
    <row r="4" spans="1:28">
      <c r="A4" s="2" t="s">
        <v>33</v>
      </c>
      <c r="B4" s="2">
        <v>22.88</v>
      </c>
      <c r="C4" s="7">
        <f>0.5/3</f>
        <v>0.16666666666666666</v>
      </c>
      <c r="D4" s="7" t="s">
        <v>22</v>
      </c>
      <c r="E4" s="7" t="s">
        <v>22</v>
      </c>
      <c r="F4" s="7" t="s">
        <v>22</v>
      </c>
      <c r="G4" s="7">
        <f>B4*C4</f>
        <v>3.813333333333333</v>
      </c>
      <c r="H4" s="12">
        <f>G4*52</f>
        <v>198.29333333333332</v>
      </c>
      <c r="I4" s="11"/>
      <c r="J4" s="11"/>
      <c r="K4" s="2"/>
      <c r="L4" s="2"/>
      <c r="M4" s="2"/>
      <c r="N4" s="2"/>
      <c r="O4" s="2"/>
      <c r="P4" s="2"/>
      <c r="Q4" s="2"/>
      <c r="R4" s="2"/>
      <c r="S4" s="1"/>
      <c r="T4" s="1"/>
      <c r="U4" s="1"/>
      <c r="V4" s="1"/>
      <c r="W4" s="1"/>
      <c r="X4" s="1"/>
      <c r="Y4" s="1"/>
      <c r="Z4" s="1"/>
      <c r="AA4" s="1"/>
      <c r="AB4" s="1"/>
    </row>
    <row r="5" spans="1:28">
      <c r="A5" s="2" t="s">
        <v>32</v>
      </c>
      <c r="B5" s="2">
        <v>17.63</v>
      </c>
      <c r="C5" s="7">
        <f>0.1/3</f>
        <v>3.3333333333333333E-2</v>
      </c>
      <c r="D5" s="7" t="s">
        <v>22</v>
      </c>
      <c r="E5" s="7" t="s">
        <v>22</v>
      </c>
      <c r="F5" s="7" t="s">
        <v>22</v>
      </c>
      <c r="G5" s="7">
        <f t="shared" ref="G5:G18" si="0">B5*C5</f>
        <v>0.58766666666666667</v>
      </c>
      <c r="H5" s="12">
        <f t="shared" ref="H5:H18" si="1">G5*52</f>
        <v>30.558666666666667</v>
      </c>
      <c r="I5" s="11"/>
      <c r="J5" s="7"/>
      <c r="K5" s="2"/>
      <c r="L5" s="2"/>
      <c r="M5" s="2"/>
      <c r="N5" s="2"/>
      <c r="O5" s="2"/>
      <c r="P5" s="2"/>
      <c r="Q5" s="2"/>
      <c r="R5" s="2"/>
      <c r="S5" s="2"/>
      <c r="T5" s="2"/>
      <c r="U5" s="2"/>
      <c r="V5" s="2"/>
      <c r="W5" s="2"/>
      <c r="X5" s="2"/>
      <c r="Y5" s="2"/>
      <c r="Z5" s="2"/>
      <c r="AA5" s="2"/>
      <c r="AB5" s="2"/>
    </row>
    <row r="6" spans="1:28">
      <c r="A6" s="2" t="s">
        <v>18</v>
      </c>
      <c r="B6" s="2">
        <v>2.5499999999999998</v>
      </c>
      <c r="C6" s="7">
        <f>0.35/3</f>
        <v>0.11666666666666665</v>
      </c>
      <c r="D6" s="7" t="s">
        <v>22</v>
      </c>
      <c r="E6" s="7" t="s">
        <v>22</v>
      </c>
      <c r="F6" s="7" t="s">
        <v>22</v>
      </c>
      <c r="G6" s="7">
        <f t="shared" si="0"/>
        <v>0.29749999999999993</v>
      </c>
      <c r="H6" s="12">
        <f t="shared" si="1"/>
        <v>15.469999999999997</v>
      </c>
      <c r="I6" s="11"/>
      <c r="J6" s="7"/>
      <c r="K6" s="2"/>
      <c r="L6" s="2"/>
      <c r="M6" s="2"/>
      <c r="N6" s="2"/>
      <c r="O6" s="2"/>
      <c r="P6" s="2"/>
      <c r="Q6" s="2"/>
      <c r="R6" s="2"/>
      <c r="S6" s="1"/>
      <c r="T6" s="1"/>
      <c r="U6" s="1"/>
      <c r="V6" s="1"/>
      <c r="W6" s="1"/>
      <c r="X6" s="1"/>
      <c r="Y6" s="1"/>
      <c r="Z6" s="1"/>
      <c r="AA6" s="1"/>
      <c r="AB6" s="1"/>
    </row>
    <row r="7" spans="1:28">
      <c r="A7" s="2" t="s">
        <v>7</v>
      </c>
      <c r="B7" s="2">
        <v>1.03</v>
      </c>
      <c r="C7" s="7">
        <f>0.135/3</f>
        <v>4.5000000000000005E-2</v>
      </c>
      <c r="D7" s="7" t="s">
        <v>22</v>
      </c>
      <c r="E7" s="7" t="s">
        <v>22</v>
      </c>
      <c r="F7" s="7" t="s">
        <v>22</v>
      </c>
      <c r="G7" s="7">
        <f t="shared" si="0"/>
        <v>4.6350000000000009E-2</v>
      </c>
      <c r="H7" s="12">
        <f t="shared" si="1"/>
        <v>2.4102000000000006</v>
      </c>
      <c r="I7" s="11"/>
      <c r="J7" s="7"/>
      <c r="K7" s="2"/>
      <c r="L7" s="2"/>
      <c r="M7" s="2"/>
      <c r="N7" s="2"/>
      <c r="O7" s="2"/>
      <c r="P7" s="2"/>
      <c r="Q7" s="2"/>
      <c r="R7" s="2"/>
      <c r="S7" s="1"/>
      <c r="T7" s="1"/>
      <c r="U7" s="1"/>
      <c r="V7" s="1"/>
      <c r="W7" s="1"/>
      <c r="X7" s="1"/>
      <c r="Y7" s="1"/>
      <c r="Z7" s="1"/>
      <c r="AA7" s="1"/>
      <c r="AB7" s="1"/>
    </row>
    <row r="8" spans="1:28">
      <c r="A8" s="2" t="s">
        <v>14</v>
      </c>
      <c r="B8" s="2">
        <v>0.52</v>
      </c>
      <c r="C8" s="7">
        <f>0.35/3</f>
        <v>0.11666666666666665</v>
      </c>
      <c r="D8" s="7" t="s">
        <v>22</v>
      </c>
      <c r="E8" s="7" t="s">
        <v>22</v>
      </c>
      <c r="F8" s="7" t="s">
        <v>22</v>
      </c>
      <c r="G8" s="7">
        <f t="shared" si="0"/>
        <v>6.066666666666666E-2</v>
      </c>
      <c r="H8" s="12">
        <f t="shared" si="1"/>
        <v>3.1546666666666665</v>
      </c>
      <c r="I8" s="11"/>
      <c r="J8" s="7"/>
      <c r="K8" s="2"/>
      <c r="L8" s="2"/>
      <c r="M8" s="2"/>
      <c r="N8" s="2"/>
      <c r="O8" s="2"/>
      <c r="P8" s="2"/>
      <c r="Q8" s="2"/>
      <c r="R8" s="2"/>
      <c r="S8" s="1"/>
      <c r="T8" s="1"/>
      <c r="U8" s="1"/>
      <c r="V8" s="1"/>
      <c r="W8" s="1"/>
      <c r="X8" s="1"/>
      <c r="Y8" s="1"/>
      <c r="Z8" s="1"/>
      <c r="AA8" s="1"/>
      <c r="AB8" s="1"/>
    </row>
    <row r="9" spans="1:28">
      <c r="A9" s="2" t="s">
        <v>23</v>
      </c>
      <c r="B9" s="2">
        <v>0.43</v>
      </c>
      <c r="C9" s="7">
        <f>0.4</f>
        <v>0.4</v>
      </c>
      <c r="D9" s="7" t="s">
        <v>22</v>
      </c>
      <c r="E9" s="7" t="s">
        <v>22</v>
      </c>
      <c r="F9" s="7" t="s">
        <v>22</v>
      </c>
      <c r="G9" s="7">
        <f t="shared" si="0"/>
        <v>0.17200000000000001</v>
      </c>
      <c r="H9" s="12">
        <f t="shared" si="1"/>
        <v>8.9440000000000008</v>
      </c>
      <c r="I9" s="11"/>
      <c r="J9" s="7"/>
      <c r="K9" s="2"/>
      <c r="L9" s="2"/>
      <c r="M9" s="2"/>
      <c r="N9" s="2"/>
      <c r="O9" s="2"/>
      <c r="P9" s="2"/>
      <c r="Q9" s="2"/>
      <c r="R9" s="2"/>
      <c r="S9" s="1"/>
      <c r="T9" s="1"/>
      <c r="U9" s="1"/>
      <c r="V9" s="1"/>
      <c r="W9" s="1"/>
      <c r="X9" s="1"/>
      <c r="Y9" s="1"/>
      <c r="Z9" s="1"/>
      <c r="AA9" s="1"/>
      <c r="AB9" s="1"/>
    </row>
    <row r="10" spans="1:28">
      <c r="A10" s="2" t="s">
        <v>8</v>
      </c>
      <c r="B10" s="2">
        <v>0.63</v>
      </c>
      <c r="C10" s="7">
        <f>25/1000/3</f>
        <v>8.3333333333333332E-3</v>
      </c>
      <c r="D10" s="7" t="s">
        <v>22</v>
      </c>
      <c r="E10" s="7" t="s">
        <v>22</v>
      </c>
      <c r="F10" s="7" t="s">
        <v>22</v>
      </c>
      <c r="G10" s="7">
        <f t="shared" si="0"/>
        <v>5.2500000000000003E-3</v>
      </c>
      <c r="H10" s="12">
        <f t="shared" si="1"/>
        <v>0.27300000000000002</v>
      </c>
      <c r="I10" s="11"/>
      <c r="J10" s="7"/>
      <c r="K10" s="2"/>
      <c r="L10" s="2"/>
      <c r="M10" s="2"/>
      <c r="N10" s="2"/>
      <c r="O10" s="2"/>
      <c r="P10" s="2"/>
      <c r="Q10" s="2"/>
      <c r="R10" s="2"/>
      <c r="S10" s="1"/>
      <c r="T10" s="1"/>
      <c r="U10" s="1"/>
      <c r="V10" s="1"/>
      <c r="W10" s="1"/>
      <c r="X10" s="1"/>
      <c r="Y10" s="1"/>
      <c r="Z10" s="1"/>
      <c r="AA10" s="1"/>
      <c r="AB10" s="1"/>
    </row>
    <row r="11" spans="1:28">
      <c r="A11" s="2" t="s">
        <v>9</v>
      </c>
      <c r="B11" s="2">
        <v>0.2</v>
      </c>
      <c r="C11" s="7">
        <f>0.25/3</f>
        <v>8.3333333333333329E-2</v>
      </c>
      <c r="D11" s="7" t="s">
        <v>22</v>
      </c>
      <c r="E11" s="7" t="s">
        <v>22</v>
      </c>
      <c r="F11" s="7" t="s">
        <v>22</v>
      </c>
      <c r="G11" s="7">
        <f t="shared" si="0"/>
        <v>1.6666666666666666E-2</v>
      </c>
      <c r="H11" s="12">
        <f t="shared" si="1"/>
        <v>0.8666666666666667</v>
      </c>
      <c r="I11" s="11"/>
      <c r="J11" s="7"/>
      <c r="K11" s="2"/>
      <c r="L11" s="2"/>
      <c r="M11" s="2"/>
      <c r="N11" s="2"/>
      <c r="O11" s="2"/>
      <c r="P11" s="2"/>
      <c r="Q11" s="2"/>
      <c r="R11" s="2"/>
      <c r="S11" s="1"/>
      <c r="T11" s="1"/>
      <c r="U11" s="1"/>
      <c r="V11" s="1"/>
      <c r="W11" s="1"/>
      <c r="X11" s="1"/>
      <c r="Y11" s="1"/>
      <c r="Z11" s="1"/>
      <c r="AA11" s="1"/>
      <c r="AB11" s="1"/>
    </row>
    <row r="12" spans="1:28">
      <c r="A12" s="2" t="s">
        <v>10</v>
      </c>
      <c r="B12" s="2">
        <v>0.21</v>
      </c>
      <c r="C12" s="7">
        <f>0.1/3</f>
        <v>3.3333333333333333E-2</v>
      </c>
      <c r="D12" s="7" t="s">
        <v>22</v>
      </c>
      <c r="E12" s="7" t="s">
        <v>22</v>
      </c>
      <c r="F12" s="7" t="s">
        <v>22</v>
      </c>
      <c r="G12" s="7">
        <f t="shared" si="0"/>
        <v>6.9999999999999993E-3</v>
      </c>
      <c r="H12" s="12">
        <f t="shared" si="1"/>
        <v>0.36399999999999999</v>
      </c>
      <c r="I12" s="11"/>
      <c r="J12" s="7"/>
      <c r="K12" s="2"/>
      <c r="L12" s="2"/>
      <c r="M12" s="2"/>
      <c r="N12" s="2"/>
      <c r="O12" s="2"/>
      <c r="P12" s="2"/>
      <c r="Q12" s="2"/>
      <c r="R12" s="2"/>
      <c r="S12" s="1"/>
      <c r="T12" s="1"/>
      <c r="U12" s="1"/>
      <c r="V12" s="1"/>
      <c r="W12" s="1"/>
      <c r="X12" s="1"/>
      <c r="Y12" s="1"/>
      <c r="Z12" s="1"/>
      <c r="AA12" s="1"/>
      <c r="AB12" s="1"/>
    </row>
    <row r="13" spans="1:28">
      <c r="A13" s="2" t="s">
        <v>27</v>
      </c>
      <c r="B13" s="2">
        <v>0.54</v>
      </c>
      <c r="C13" s="7">
        <f>0.25/3</f>
        <v>8.3333333333333329E-2</v>
      </c>
      <c r="D13" s="7" t="s">
        <v>22</v>
      </c>
      <c r="E13" s="7" t="s">
        <v>22</v>
      </c>
      <c r="F13" s="7" t="s">
        <v>22</v>
      </c>
      <c r="G13" s="7">
        <f t="shared" si="0"/>
        <v>4.4999999999999998E-2</v>
      </c>
      <c r="H13" s="12">
        <f t="shared" si="1"/>
        <v>2.34</v>
      </c>
      <c r="I13" s="11"/>
      <c r="J13" s="7"/>
      <c r="K13" s="2"/>
      <c r="L13" s="2"/>
      <c r="M13" s="2"/>
      <c r="N13" s="2"/>
      <c r="O13" s="2"/>
      <c r="P13" s="2"/>
      <c r="Q13" s="2"/>
      <c r="R13" s="2"/>
      <c r="S13" s="1"/>
      <c r="T13" s="1"/>
      <c r="U13" s="1"/>
      <c r="V13" s="1"/>
      <c r="W13" s="1"/>
      <c r="X13" s="1"/>
      <c r="Y13" s="1"/>
      <c r="Z13" s="1"/>
      <c r="AA13" s="1"/>
      <c r="AB13" s="1"/>
    </row>
    <row r="14" spans="1:28">
      <c r="A14" s="2" t="s">
        <v>15</v>
      </c>
      <c r="B14" s="2">
        <v>3.46</v>
      </c>
      <c r="C14" s="7">
        <f>0.3/3</f>
        <v>9.9999999999999992E-2</v>
      </c>
      <c r="D14" s="7" t="s">
        <v>22</v>
      </c>
      <c r="E14" s="7" t="s">
        <v>22</v>
      </c>
      <c r="F14" s="7" t="s">
        <v>22</v>
      </c>
      <c r="G14" s="7">
        <f t="shared" si="0"/>
        <v>0.34599999999999997</v>
      </c>
      <c r="H14" s="12">
        <f t="shared" si="1"/>
        <v>17.991999999999997</v>
      </c>
      <c r="I14" s="11"/>
      <c r="J14" s="7"/>
      <c r="K14" s="2"/>
      <c r="L14" s="2"/>
      <c r="M14" s="2"/>
      <c r="N14" s="2"/>
      <c r="O14" s="2"/>
      <c r="P14" s="2"/>
      <c r="Q14" s="2"/>
      <c r="R14" s="2"/>
      <c r="S14" s="1"/>
      <c r="T14" s="1"/>
      <c r="U14" s="1"/>
      <c r="V14" s="1"/>
      <c r="W14" s="1"/>
      <c r="X14" s="1"/>
      <c r="Y14" s="1"/>
      <c r="Z14" s="1"/>
      <c r="AA14" s="1"/>
      <c r="AB14" s="1"/>
    </row>
    <row r="15" spans="1:28">
      <c r="A15" s="2" t="s">
        <v>11</v>
      </c>
      <c r="B15" s="2">
        <v>0.25</v>
      </c>
      <c r="C15" s="7">
        <f>0.7/3</f>
        <v>0.23333333333333331</v>
      </c>
      <c r="D15" s="7" t="s">
        <v>22</v>
      </c>
      <c r="E15" s="7" t="s">
        <v>22</v>
      </c>
      <c r="F15" s="7" t="s">
        <v>22</v>
      </c>
      <c r="G15" s="7">
        <f t="shared" si="0"/>
        <v>5.8333333333333327E-2</v>
      </c>
      <c r="H15" s="12">
        <f t="shared" si="1"/>
        <v>3.0333333333333332</v>
      </c>
      <c r="I15" s="11"/>
      <c r="J15" s="7"/>
      <c r="K15" s="2"/>
      <c r="L15" s="2"/>
      <c r="M15" s="2"/>
      <c r="N15" s="2"/>
      <c r="O15" s="2"/>
      <c r="P15" s="2"/>
      <c r="Q15" s="2"/>
      <c r="R15" s="2"/>
      <c r="S15" s="1"/>
      <c r="T15" s="1"/>
      <c r="U15" s="1"/>
      <c r="V15" s="1"/>
      <c r="W15" s="1"/>
      <c r="X15" s="1"/>
      <c r="Y15" s="1"/>
      <c r="Z15" s="1"/>
      <c r="AA15" s="1"/>
      <c r="AB15" s="1"/>
    </row>
    <row r="16" spans="1:28">
      <c r="A16" s="2" t="s">
        <v>29</v>
      </c>
      <c r="B16" s="2">
        <v>0.18</v>
      </c>
      <c r="C16" s="7">
        <f>0.7/3</f>
        <v>0.23333333333333331</v>
      </c>
      <c r="D16" s="7" t="s">
        <v>22</v>
      </c>
      <c r="E16" s="7" t="s">
        <v>22</v>
      </c>
      <c r="F16" s="7" t="s">
        <v>22</v>
      </c>
      <c r="G16" s="7">
        <f t="shared" si="0"/>
        <v>4.1999999999999996E-2</v>
      </c>
      <c r="H16" s="12">
        <f t="shared" si="1"/>
        <v>2.1839999999999997</v>
      </c>
      <c r="I16" s="11"/>
      <c r="J16" s="7"/>
      <c r="K16" s="2"/>
      <c r="L16" s="2"/>
      <c r="M16" s="2"/>
      <c r="N16" s="2"/>
      <c r="O16" s="2"/>
      <c r="P16" s="2"/>
      <c r="Q16" s="2"/>
      <c r="R16" s="2"/>
      <c r="S16" s="1"/>
      <c r="T16" s="1"/>
      <c r="U16" s="1"/>
      <c r="V16" s="1"/>
      <c r="W16" s="1"/>
      <c r="X16" s="1"/>
      <c r="Y16" s="1"/>
      <c r="Z16" s="1"/>
      <c r="AA16" s="1"/>
      <c r="AB16" s="1"/>
    </row>
    <row r="17" spans="1:28">
      <c r="A17" s="2" t="s">
        <v>12</v>
      </c>
      <c r="B17" s="2">
        <v>0.54</v>
      </c>
      <c r="C17" s="7">
        <f>20/1000/3</f>
        <v>6.6666666666666671E-3</v>
      </c>
      <c r="D17" s="7" t="s">
        <v>22</v>
      </c>
      <c r="E17" s="7" t="s">
        <v>22</v>
      </c>
      <c r="F17" s="7" t="s">
        <v>22</v>
      </c>
      <c r="G17" s="7">
        <f t="shared" si="0"/>
        <v>3.6000000000000003E-3</v>
      </c>
      <c r="H17" s="12">
        <f t="shared" si="1"/>
        <v>0.18720000000000001</v>
      </c>
      <c r="I17" s="11"/>
      <c r="J17" s="7"/>
      <c r="K17" s="2"/>
      <c r="L17" s="2"/>
      <c r="M17" s="2"/>
      <c r="N17" s="2"/>
      <c r="O17" s="2"/>
      <c r="P17" s="2"/>
      <c r="Q17" s="2"/>
      <c r="R17" s="2"/>
      <c r="S17" s="1"/>
      <c r="T17" s="1"/>
      <c r="U17" s="1"/>
      <c r="V17" s="1"/>
      <c r="W17" s="1"/>
      <c r="X17" s="1"/>
      <c r="Y17" s="1"/>
      <c r="Z17" s="1"/>
      <c r="AA17" s="1"/>
      <c r="AB17" s="1"/>
    </row>
    <row r="18" spans="1:28">
      <c r="A18" s="2" t="s">
        <v>16</v>
      </c>
      <c r="B18" s="2">
        <v>0.36</v>
      </c>
      <c r="C18" s="7">
        <f>50/1000/3</f>
        <v>1.6666666666666666E-2</v>
      </c>
      <c r="D18" s="7" t="s">
        <v>22</v>
      </c>
      <c r="E18" s="7" t="s">
        <v>22</v>
      </c>
      <c r="F18" s="7" t="s">
        <v>22</v>
      </c>
      <c r="G18" s="7">
        <f t="shared" si="0"/>
        <v>6.0000000000000001E-3</v>
      </c>
      <c r="H18" s="12">
        <f t="shared" si="1"/>
        <v>0.312</v>
      </c>
      <c r="I18" s="11"/>
      <c r="J18" s="7"/>
      <c r="K18" s="2"/>
      <c r="L18" s="2"/>
      <c r="M18" s="2"/>
      <c r="N18" s="2"/>
      <c r="O18" s="2"/>
      <c r="P18" s="2"/>
      <c r="Q18" s="2"/>
      <c r="R18" s="2"/>
      <c r="S18" s="1"/>
      <c r="T18" s="1"/>
      <c r="U18" s="1"/>
      <c r="V18" s="1"/>
      <c r="W18" s="1"/>
      <c r="X18" s="1"/>
      <c r="Y18" s="1"/>
      <c r="Z18" s="1"/>
      <c r="AA18" s="1"/>
      <c r="AB18" s="1"/>
    </row>
    <row r="19" spans="1:28">
      <c r="A19" s="2"/>
      <c r="B19" s="2"/>
      <c r="C19" s="2"/>
      <c r="D19" s="2"/>
      <c r="E19" s="2"/>
      <c r="F19" s="2"/>
      <c r="G19" s="2"/>
      <c r="H19" s="12"/>
      <c r="I19" s="2"/>
      <c r="J19" s="2"/>
      <c r="K19" s="2"/>
      <c r="L19" s="2"/>
      <c r="M19" s="2"/>
      <c r="N19" s="2"/>
      <c r="O19" s="2"/>
      <c r="P19" s="2"/>
      <c r="Q19" s="2"/>
      <c r="R19" s="2"/>
      <c r="S19" s="1"/>
      <c r="T19" s="1"/>
      <c r="U19" s="1"/>
      <c r="V19" s="1"/>
      <c r="W19" s="1"/>
      <c r="X19" s="1"/>
      <c r="Y19" s="1"/>
      <c r="Z19" s="1"/>
      <c r="AA19" s="1"/>
      <c r="AB19" s="1"/>
    </row>
    <row r="20" spans="1:28">
      <c r="A20" s="2"/>
      <c r="B20" s="2"/>
      <c r="C20" s="2"/>
      <c r="D20" s="2"/>
      <c r="E20" s="2"/>
      <c r="F20" s="2"/>
      <c r="G20" s="2"/>
      <c r="H20" s="12"/>
      <c r="I20" s="2"/>
      <c r="J20" s="2"/>
      <c r="K20" s="2"/>
      <c r="L20" s="2"/>
      <c r="M20" s="2"/>
      <c r="N20" s="2"/>
      <c r="O20" s="2"/>
      <c r="P20" s="2"/>
      <c r="Q20" s="2"/>
      <c r="R20" s="2"/>
      <c r="S20" s="1"/>
      <c r="T20" s="1"/>
      <c r="U20" s="1"/>
      <c r="V20" s="1"/>
      <c r="W20" s="1"/>
      <c r="X20" s="1"/>
      <c r="Y20" s="1"/>
      <c r="Z20" s="1"/>
      <c r="AA20" s="1"/>
      <c r="AB20" s="1"/>
    </row>
    <row r="21" spans="1:28">
      <c r="A21" s="2"/>
      <c r="B21" s="2"/>
      <c r="C21" s="2"/>
      <c r="D21" s="2"/>
      <c r="E21" s="2"/>
      <c r="F21" s="2"/>
      <c r="G21" s="2"/>
      <c r="H21" s="12"/>
      <c r="I21" s="2"/>
      <c r="J21" s="2"/>
      <c r="K21" s="2"/>
      <c r="L21" s="2"/>
      <c r="M21" s="2"/>
      <c r="N21" s="2"/>
      <c r="O21" s="2"/>
      <c r="P21" s="2"/>
      <c r="Q21" s="2"/>
      <c r="R21" s="2"/>
      <c r="S21" s="1"/>
      <c r="T21" s="1"/>
      <c r="U21" s="1"/>
      <c r="V21" s="1"/>
      <c r="W21" s="1"/>
      <c r="X21" s="1"/>
      <c r="Y21" s="1"/>
      <c r="Z21" s="1"/>
      <c r="AA21" s="1"/>
      <c r="AB21" s="1"/>
    </row>
    <row r="22" spans="1:28">
      <c r="A22" s="4" t="s">
        <v>19</v>
      </c>
      <c r="B22" s="2"/>
      <c r="C22" s="2">
        <v>2.5</v>
      </c>
      <c r="D22" s="8"/>
      <c r="E22" s="8"/>
      <c r="F22" s="8"/>
      <c r="G22" s="2"/>
      <c r="H22" s="12"/>
      <c r="I22" s="2"/>
      <c r="J22" s="2"/>
      <c r="K22" s="2"/>
      <c r="L22" s="2"/>
      <c r="M22" s="2"/>
      <c r="N22" s="2"/>
      <c r="O22" s="2"/>
      <c r="P22" s="2"/>
      <c r="Q22" s="2"/>
      <c r="R22" s="2"/>
      <c r="S22" s="1"/>
      <c r="T22" s="1"/>
      <c r="U22" s="1"/>
      <c r="V22" s="1"/>
      <c r="W22" s="1"/>
      <c r="X22" s="1"/>
      <c r="Y22" s="1"/>
      <c r="Z22" s="1"/>
      <c r="AA22" s="1"/>
      <c r="AB22" s="1"/>
    </row>
    <row r="23" spans="1:28">
      <c r="A23" s="4"/>
      <c r="B23" s="2"/>
      <c r="C23" s="2"/>
      <c r="D23" s="2"/>
      <c r="E23" s="2"/>
      <c r="F23" s="2"/>
      <c r="G23" s="2"/>
      <c r="H23" s="12"/>
      <c r="I23" s="2"/>
      <c r="J23" s="2"/>
      <c r="K23" s="2"/>
      <c r="L23" s="2"/>
      <c r="M23" s="2"/>
      <c r="N23" s="2"/>
      <c r="O23" s="2"/>
      <c r="P23" s="2"/>
      <c r="Q23" s="2"/>
      <c r="R23" s="2"/>
      <c r="S23" s="2"/>
      <c r="T23" s="2"/>
      <c r="U23" s="2"/>
      <c r="V23" s="2"/>
      <c r="W23" s="2"/>
      <c r="X23" s="2"/>
      <c r="Y23" s="2"/>
      <c r="Z23" s="2"/>
      <c r="AA23" s="2"/>
      <c r="AB23" s="2"/>
    </row>
    <row r="24" spans="1:28">
      <c r="A24" s="2" t="s">
        <v>24</v>
      </c>
      <c r="B24" s="2">
        <v>0.49</v>
      </c>
      <c r="C24" s="7">
        <f>C22*D24</f>
        <v>0.875</v>
      </c>
      <c r="D24" s="9">
        <v>0.35</v>
      </c>
      <c r="E24" s="24">
        <v>3.8</v>
      </c>
      <c r="F24" s="25">
        <f>E24*C24</f>
        <v>3.3249999999999997</v>
      </c>
      <c r="G24" s="7">
        <f>F24*B24</f>
        <v>1.6292499999999999</v>
      </c>
      <c r="H24" s="12">
        <f>G24*52</f>
        <v>84.720999999999989</v>
      </c>
      <c r="I24" s="2"/>
      <c r="J24" s="2"/>
      <c r="K24" s="2"/>
      <c r="L24" s="2"/>
      <c r="M24" s="2"/>
      <c r="N24" s="2"/>
      <c r="O24" s="2"/>
      <c r="P24" s="2"/>
      <c r="Q24" s="2"/>
      <c r="R24" s="2"/>
      <c r="S24" s="1"/>
      <c r="T24" s="1"/>
      <c r="U24" s="1"/>
      <c r="V24" s="1"/>
      <c r="W24" s="1"/>
      <c r="X24" s="1"/>
      <c r="Y24" s="1"/>
      <c r="Z24" s="1"/>
      <c r="AA24" s="1"/>
      <c r="AB24" s="1"/>
    </row>
    <row r="25" spans="1:28">
      <c r="A25" s="2" t="s">
        <v>25</v>
      </c>
      <c r="B25" s="2">
        <v>0.47</v>
      </c>
      <c r="C25" s="7">
        <f>C22*D25</f>
        <v>0.5</v>
      </c>
      <c r="D25" s="9">
        <v>0.2</v>
      </c>
      <c r="E25" s="24">
        <v>3.8</v>
      </c>
      <c r="F25" s="25">
        <f t="shared" ref="F25:F28" si="2">E25*C25</f>
        <v>1.9</v>
      </c>
      <c r="G25" s="7">
        <f t="shared" ref="G25:G28" si="3">F25*B25</f>
        <v>0.8929999999999999</v>
      </c>
      <c r="H25" s="12">
        <f t="shared" ref="H25:H28" si="4">G25*52</f>
        <v>46.435999999999993</v>
      </c>
      <c r="I25" s="2"/>
      <c r="J25" s="2"/>
      <c r="K25" s="2"/>
      <c r="L25" s="2"/>
      <c r="M25" s="2"/>
      <c r="N25" s="2"/>
      <c r="O25" s="2"/>
      <c r="P25" s="2"/>
      <c r="Q25" s="2"/>
      <c r="R25" s="2"/>
      <c r="S25" s="1"/>
      <c r="T25" s="1"/>
      <c r="U25" s="1"/>
      <c r="V25" s="1"/>
      <c r="W25" s="1"/>
      <c r="X25" s="1"/>
      <c r="Y25" s="1"/>
      <c r="Z25" s="1"/>
      <c r="AA25" s="1"/>
      <c r="AB25" s="1"/>
    </row>
    <row r="26" spans="1:28">
      <c r="A26" s="2" t="s">
        <v>18</v>
      </c>
      <c r="B26" s="2">
        <v>2.5499999999999998</v>
      </c>
      <c r="C26" s="7">
        <f>+C22*D26</f>
        <v>0.5</v>
      </c>
      <c r="D26" s="9">
        <v>0.2</v>
      </c>
      <c r="E26" s="24">
        <v>3.8</v>
      </c>
      <c r="F26" s="25">
        <f t="shared" si="2"/>
        <v>1.9</v>
      </c>
      <c r="G26" s="7">
        <f t="shared" si="3"/>
        <v>4.8449999999999998</v>
      </c>
      <c r="H26" s="12">
        <f t="shared" si="4"/>
        <v>251.94</v>
      </c>
      <c r="I26" s="2"/>
      <c r="J26" s="2"/>
      <c r="K26" s="2"/>
      <c r="L26" s="2"/>
      <c r="M26" s="2"/>
      <c r="N26" s="2"/>
      <c r="O26" s="2"/>
      <c r="P26" s="2"/>
      <c r="Q26" s="2"/>
      <c r="R26" s="2"/>
      <c r="S26" s="1"/>
      <c r="T26" s="1"/>
      <c r="U26" s="1"/>
      <c r="V26" s="1"/>
      <c r="W26" s="1"/>
      <c r="X26" s="1"/>
      <c r="Y26" s="1"/>
      <c r="Z26" s="1"/>
      <c r="AA26" s="1"/>
      <c r="AB26" s="1"/>
    </row>
    <row r="27" spans="1:28">
      <c r="A27" s="2" t="s">
        <v>26</v>
      </c>
      <c r="B27" s="2">
        <v>0.47</v>
      </c>
      <c r="C27" s="7">
        <f>C22*D27</f>
        <v>0.375</v>
      </c>
      <c r="D27" s="9">
        <v>0.15</v>
      </c>
      <c r="E27" s="24">
        <v>3.8</v>
      </c>
      <c r="F27" s="25">
        <f t="shared" si="2"/>
        <v>1.4249999999999998</v>
      </c>
      <c r="G27" s="7">
        <f t="shared" si="3"/>
        <v>0.66974999999999985</v>
      </c>
      <c r="H27" s="12">
        <f t="shared" si="4"/>
        <v>34.826999999999991</v>
      </c>
      <c r="I27" s="2"/>
      <c r="J27" s="2"/>
      <c r="K27" s="2"/>
      <c r="L27" s="2"/>
      <c r="M27" s="2"/>
      <c r="N27" s="2"/>
      <c r="O27" s="2"/>
      <c r="P27" s="2"/>
      <c r="Q27" s="2"/>
      <c r="R27" s="2"/>
      <c r="S27" s="1"/>
      <c r="T27" s="1"/>
      <c r="U27" s="1"/>
      <c r="V27" s="1"/>
      <c r="W27" s="1"/>
      <c r="X27" s="1"/>
      <c r="Y27" s="1"/>
      <c r="Z27" s="1"/>
      <c r="AA27" s="1"/>
      <c r="AB27" s="1"/>
    </row>
    <row r="28" spans="1:28">
      <c r="A28" s="2" t="s">
        <v>30</v>
      </c>
      <c r="B28" s="2">
        <v>1.41</v>
      </c>
      <c r="C28" s="7">
        <f>C22*D28</f>
        <v>0.25</v>
      </c>
      <c r="D28" s="9">
        <v>0.1</v>
      </c>
      <c r="E28" s="24">
        <v>3.8</v>
      </c>
      <c r="F28" s="25">
        <f t="shared" si="2"/>
        <v>0.95</v>
      </c>
      <c r="G28" s="7">
        <f t="shared" si="3"/>
        <v>1.3394999999999999</v>
      </c>
      <c r="H28" s="12">
        <f t="shared" si="4"/>
        <v>69.653999999999996</v>
      </c>
      <c r="I28" s="2"/>
      <c r="J28" s="2"/>
      <c r="K28" s="2"/>
      <c r="L28" s="2"/>
      <c r="M28" s="2"/>
      <c r="N28" s="2"/>
      <c r="O28" s="2"/>
      <c r="P28" s="2"/>
      <c r="Q28" s="2"/>
      <c r="R28" s="2"/>
      <c r="S28" s="1"/>
      <c r="T28" s="1"/>
      <c r="U28" s="1"/>
      <c r="V28" s="1"/>
      <c r="W28" s="1"/>
      <c r="X28" s="1"/>
      <c r="Y28" s="1"/>
      <c r="Z28" s="1"/>
      <c r="AA28" s="1"/>
      <c r="AB28" s="1"/>
    </row>
    <row r="29" spans="1:28">
      <c r="A29" s="2"/>
      <c r="B29" s="2"/>
      <c r="C29" s="2"/>
      <c r="D29" s="2"/>
      <c r="E29" s="2"/>
      <c r="F29" s="2"/>
      <c r="G29" s="2"/>
      <c r="H29" s="12"/>
      <c r="I29" s="2"/>
      <c r="J29" s="2"/>
      <c r="K29" s="2"/>
      <c r="L29" s="2"/>
      <c r="M29" s="2"/>
      <c r="N29" s="2"/>
      <c r="O29" s="2"/>
      <c r="P29" s="2"/>
      <c r="Q29" s="2"/>
      <c r="R29" s="2"/>
      <c r="S29" s="1"/>
      <c r="T29" s="1"/>
      <c r="U29" s="1"/>
      <c r="V29" s="1"/>
      <c r="W29" s="1"/>
      <c r="X29" s="1"/>
      <c r="Y29" s="1"/>
      <c r="Z29" s="1"/>
      <c r="AA29" s="1"/>
      <c r="AB29" s="1"/>
    </row>
    <row r="30" spans="1:28">
      <c r="A30" s="2"/>
      <c r="B30" s="2"/>
      <c r="C30" s="2"/>
      <c r="D30" s="2"/>
      <c r="E30" s="2"/>
      <c r="F30" s="2"/>
      <c r="G30" s="2"/>
      <c r="H30" s="12"/>
      <c r="I30" s="2"/>
      <c r="J30" s="2"/>
      <c r="K30" s="2"/>
      <c r="L30" s="2"/>
      <c r="M30" s="2"/>
      <c r="N30" s="2"/>
      <c r="O30" s="2"/>
      <c r="P30" s="2"/>
      <c r="Q30" s="2"/>
      <c r="R30" s="2"/>
      <c r="S30" s="1"/>
      <c r="T30" s="1"/>
      <c r="U30" s="1"/>
      <c r="V30" s="1"/>
      <c r="W30" s="1"/>
      <c r="X30" s="1"/>
      <c r="Y30" s="1"/>
      <c r="Z30" s="1"/>
      <c r="AA30" s="1"/>
      <c r="AB30" s="1"/>
    </row>
    <row r="31" spans="1:28">
      <c r="A31" s="6" t="s">
        <v>35</v>
      </c>
      <c r="B31" s="2"/>
      <c r="C31" s="2"/>
      <c r="D31" s="2"/>
      <c r="E31" s="2"/>
      <c r="F31" s="2"/>
      <c r="G31" s="2"/>
      <c r="H31" s="16">
        <f>SUM(H4:H28)</f>
        <v>773.96106666666674</v>
      </c>
      <c r="I31" s="2"/>
      <c r="J31" s="2"/>
      <c r="K31" s="2"/>
      <c r="L31" s="2"/>
      <c r="M31" s="2"/>
      <c r="N31" s="2"/>
      <c r="O31" s="2"/>
      <c r="P31" s="2"/>
      <c r="Q31" s="2"/>
      <c r="R31" s="2"/>
      <c r="S31" s="1"/>
      <c r="T31" s="1"/>
      <c r="U31" s="1"/>
      <c r="V31" s="1"/>
      <c r="W31" s="1"/>
      <c r="X31" s="1"/>
      <c r="Y31" s="1"/>
      <c r="Z31" s="1"/>
      <c r="AA31" s="1"/>
      <c r="AB31" s="1"/>
    </row>
    <row r="32" spans="1:28">
      <c r="A32" s="2"/>
      <c r="B32" s="2"/>
      <c r="C32" s="2"/>
      <c r="D32" s="2"/>
      <c r="E32" s="2"/>
      <c r="F32" s="2"/>
      <c r="G32" s="2"/>
      <c r="H32" s="2"/>
      <c r="I32" s="2"/>
      <c r="J32" s="2"/>
      <c r="K32" s="2"/>
      <c r="L32" s="2"/>
      <c r="M32" s="2"/>
      <c r="N32" s="2"/>
      <c r="O32" s="2"/>
      <c r="P32" s="2"/>
      <c r="Q32" s="2"/>
      <c r="R32" s="2"/>
      <c r="S32" s="1"/>
      <c r="T32" s="1"/>
      <c r="U32" s="1"/>
      <c r="V32" s="1"/>
      <c r="W32" s="1"/>
      <c r="X32" s="1"/>
      <c r="Y32" s="1"/>
      <c r="Z32" s="1"/>
      <c r="AA32" s="1"/>
      <c r="AB32" s="1"/>
    </row>
    <row r="33" spans="1:28">
      <c r="A33" s="3" t="s">
        <v>42</v>
      </c>
      <c r="B33" s="2">
        <v>3.65</v>
      </c>
      <c r="C33" s="7">
        <f>C4</f>
        <v>0.16666666666666666</v>
      </c>
      <c r="D33" s="2"/>
      <c r="E33" s="2"/>
      <c r="F33" s="2"/>
      <c r="G33" s="7">
        <f>B33*C33</f>
        <v>0.60833333333333328</v>
      </c>
      <c r="H33" s="7">
        <f>G33*52</f>
        <v>31.633333333333329</v>
      </c>
      <c r="I33" s="2"/>
      <c r="J33" s="2"/>
      <c r="K33" s="2"/>
      <c r="L33" s="2"/>
      <c r="M33" s="2"/>
      <c r="N33" s="2"/>
      <c r="O33" s="2"/>
      <c r="P33" s="2"/>
      <c r="Q33" s="2"/>
      <c r="R33" s="2"/>
      <c r="S33" s="1"/>
      <c r="T33" s="1"/>
      <c r="U33" s="1"/>
      <c r="V33" s="1"/>
      <c r="W33" s="1"/>
      <c r="X33" s="1"/>
      <c r="Y33" s="1"/>
      <c r="Z33" s="1"/>
      <c r="AA33" s="1"/>
      <c r="AB33" s="1"/>
    </row>
    <row r="34" spans="1:28">
      <c r="A34" s="3" t="s">
        <v>42</v>
      </c>
      <c r="B34" s="2">
        <v>3.65</v>
      </c>
      <c r="C34" s="7">
        <v>0.03</v>
      </c>
      <c r="D34" s="2"/>
      <c r="E34" s="2"/>
      <c r="F34" s="2"/>
      <c r="G34" s="7">
        <f>B34*C34</f>
        <v>0.1095</v>
      </c>
      <c r="H34" s="7">
        <f>G34*52</f>
        <v>5.694</v>
      </c>
      <c r="I34" s="2"/>
      <c r="J34" s="2"/>
      <c r="K34" s="2"/>
      <c r="L34" s="2"/>
      <c r="M34" s="2"/>
      <c r="N34" s="2"/>
      <c r="O34" s="2"/>
      <c r="P34" s="2"/>
      <c r="Q34" s="2"/>
      <c r="R34" s="2"/>
      <c r="S34" s="2"/>
      <c r="T34" s="2"/>
      <c r="U34" s="2"/>
      <c r="V34" s="2"/>
      <c r="W34" s="2"/>
      <c r="X34" s="2"/>
      <c r="Y34" s="2"/>
      <c r="Z34" s="2"/>
      <c r="AA34" s="2"/>
      <c r="AB34" s="2"/>
    </row>
    <row r="35" spans="1:28">
      <c r="A35" s="2"/>
      <c r="B35" s="2"/>
      <c r="C35" s="2"/>
      <c r="D35" s="2"/>
      <c r="E35" s="2"/>
      <c r="F35" s="2"/>
      <c r="G35" s="2"/>
      <c r="H35" s="2"/>
      <c r="I35" s="2"/>
      <c r="J35" s="2"/>
      <c r="K35" s="2"/>
      <c r="L35" s="2"/>
      <c r="M35" s="2"/>
      <c r="N35" s="2"/>
      <c r="O35" s="2"/>
      <c r="P35" s="2"/>
      <c r="Q35" s="2"/>
      <c r="R35" s="2"/>
      <c r="S35" s="1"/>
      <c r="T35" s="1"/>
      <c r="U35" s="1"/>
      <c r="V35" s="1"/>
      <c r="W35" s="1"/>
      <c r="X35" s="1"/>
      <c r="Y35" s="1"/>
      <c r="Z35" s="1"/>
      <c r="AA35" s="1"/>
      <c r="AB35" s="1"/>
    </row>
    <row r="36" spans="1:28">
      <c r="A36" s="3" t="s">
        <v>58</v>
      </c>
      <c r="B36" s="2"/>
      <c r="C36" s="2"/>
      <c r="D36" s="2"/>
      <c r="E36" s="2"/>
      <c r="F36" s="2"/>
      <c r="G36" s="2"/>
      <c r="H36" s="16">
        <f>SUM(H6:H28)+H33+H34</f>
        <v>582.43639999999994</v>
      </c>
      <c r="I36" s="2"/>
      <c r="J36" s="2"/>
      <c r="K36" s="2"/>
      <c r="L36" s="2"/>
      <c r="M36" s="2"/>
      <c r="N36" s="2"/>
      <c r="O36" s="2"/>
      <c r="P36" s="2"/>
      <c r="Q36" s="2"/>
      <c r="R36" s="2"/>
      <c r="S36" s="1"/>
      <c r="T36" s="1"/>
      <c r="U36" s="1"/>
      <c r="V36" s="1"/>
      <c r="W36" s="1"/>
      <c r="X36" s="1"/>
      <c r="Y36" s="1"/>
      <c r="Z36" s="1"/>
      <c r="AA36" s="1"/>
      <c r="AB36" s="1"/>
    </row>
    <row r="37" spans="1:28">
      <c r="A37" s="4"/>
      <c r="B37" s="2"/>
      <c r="C37" s="2"/>
      <c r="D37" s="2"/>
      <c r="E37" s="2"/>
      <c r="F37" s="2"/>
      <c r="G37" s="2"/>
      <c r="H37" s="7"/>
      <c r="I37" s="2"/>
      <c r="J37" s="2"/>
      <c r="K37" s="2"/>
      <c r="L37" s="2"/>
      <c r="M37" s="2"/>
      <c r="N37" s="2"/>
      <c r="O37" s="2"/>
      <c r="P37" s="2"/>
      <c r="Q37" s="2"/>
      <c r="R37" s="2"/>
      <c r="S37" s="2"/>
      <c r="T37" s="2"/>
      <c r="U37" s="2"/>
      <c r="V37" s="2"/>
      <c r="W37" s="2"/>
      <c r="X37" s="2"/>
      <c r="Y37" s="2"/>
      <c r="Z37" s="2"/>
      <c r="AA37" s="2"/>
      <c r="AB37" s="2"/>
    </row>
    <row r="38" spans="1:28">
      <c r="A38" s="2"/>
      <c r="B38" s="2"/>
      <c r="C38" s="2"/>
      <c r="D38" s="2"/>
      <c r="E38" s="2"/>
      <c r="F38" s="2"/>
      <c r="G38" s="2"/>
      <c r="H38" s="2"/>
      <c r="I38" s="2"/>
      <c r="J38" s="2"/>
      <c r="K38" s="2"/>
      <c r="L38" s="2"/>
      <c r="M38" s="2"/>
      <c r="N38" s="2"/>
      <c r="O38" s="2"/>
      <c r="P38" s="2"/>
      <c r="Q38" s="2"/>
      <c r="R38" s="2"/>
      <c r="S38" s="1"/>
      <c r="T38" s="1"/>
      <c r="U38" s="1"/>
      <c r="V38" s="1"/>
      <c r="W38" s="1"/>
      <c r="X38" s="1"/>
      <c r="Y38" s="1"/>
      <c r="Z38" s="1"/>
      <c r="AA38" s="1"/>
      <c r="AB38" s="1"/>
    </row>
    <row r="39" spans="1:28">
      <c r="A39" s="4" t="s">
        <v>2</v>
      </c>
      <c r="B39" s="2"/>
      <c r="C39" s="2"/>
      <c r="D39" s="2"/>
      <c r="E39" s="2"/>
      <c r="F39" s="2"/>
      <c r="G39" s="2"/>
      <c r="H39" s="2"/>
      <c r="I39" s="2"/>
      <c r="J39" s="2"/>
      <c r="K39" s="2"/>
      <c r="L39" s="2"/>
      <c r="M39" s="2"/>
      <c r="N39" s="2"/>
      <c r="O39" s="2"/>
      <c r="P39" s="2"/>
      <c r="Q39" s="2"/>
      <c r="R39" s="2"/>
      <c r="S39" s="1"/>
      <c r="T39" s="1"/>
      <c r="U39" s="1"/>
      <c r="V39" s="1"/>
      <c r="W39" s="1"/>
      <c r="X39" s="1"/>
      <c r="Y39" s="1"/>
      <c r="Z39" s="1"/>
      <c r="AA39" s="1"/>
      <c r="AB39" s="1"/>
    </row>
    <row r="40" spans="1:28">
      <c r="A40" s="2" t="s">
        <v>66</v>
      </c>
      <c r="B40" s="2"/>
      <c r="C40" s="2"/>
      <c r="D40" s="2"/>
      <c r="E40" s="2"/>
      <c r="F40" s="2"/>
      <c r="G40" s="2"/>
      <c r="H40" s="2"/>
      <c r="I40" s="2"/>
      <c r="J40" s="2"/>
      <c r="K40" s="2"/>
      <c r="L40" s="2"/>
      <c r="M40" s="2"/>
    </row>
    <row r="41" spans="1:28">
      <c r="A41" s="2" t="s">
        <v>4</v>
      </c>
      <c r="B41" s="2"/>
      <c r="C41" s="2"/>
      <c r="D41" s="2"/>
      <c r="E41" s="2"/>
      <c r="F41" s="2"/>
      <c r="G41" s="2"/>
      <c r="H41" s="2"/>
      <c r="I41" s="2"/>
      <c r="J41" s="2"/>
      <c r="K41" s="2"/>
      <c r="L41" s="2"/>
      <c r="M41" s="2"/>
    </row>
    <row r="42" spans="1:28">
      <c r="A42" s="2" t="s">
        <v>5</v>
      </c>
      <c r="B42" s="2"/>
      <c r="C42" s="2"/>
      <c r="D42" s="2"/>
      <c r="E42" s="2"/>
      <c r="F42" s="2"/>
      <c r="G42" s="2"/>
      <c r="H42" s="2"/>
      <c r="I42" s="2"/>
      <c r="J42" s="2"/>
      <c r="K42" s="2"/>
      <c r="L42" s="2"/>
      <c r="M42" s="2"/>
    </row>
    <row r="43" spans="1:28">
      <c r="A43" s="2" t="s">
        <v>28</v>
      </c>
      <c r="B43" s="2"/>
      <c r="C43" s="2"/>
      <c r="D43" s="2"/>
      <c r="E43" s="2"/>
      <c r="F43" s="2"/>
      <c r="G43" s="2"/>
      <c r="H43" s="2"/>
      <c r="I43" s="2"/>
      <c r="J43" s="2"/>
      <c r="K43" s="2"/>
      <c r="L43" s="2"/>
      <c r="M43" s="2"/>
    </row>
    <row r="44" spans="1:28">
      <c r="A44" s="2" t="s">
        <v>17</v>
      </c>
      <c r="B44" s="2"/>
      <c r="C44" s="2"/>
      <c r="D44" s="2"/>
      <c r="E44" s="2"/>
      <c r="F44" s="2"/>
      <c r="G44" s="2"/>
      <c r="H44" s="2"/>
      <c r="I44" s="2"/>
      <c r="J44" s="2"/>
      <c r="K44" s="2"/>
      <c r="L44" s="2"/>
      <c r="M44" s="2"/>
    </row>
    <row r="45" spans="1:28">
      <c r="A45" s="2" t="s">
        <v>21</v>
      </c>
    </row>
    <row r="46" spans="1:28">
      <c r="A46" s="2" t="s">
        <v>31</v>
      </c>
    </row>
    <row r="47" spans="1:28">
      <c r="A47" s="2" t="s">
        <v>34</v>
      </c>
    </row>
    <row r="48" spans="1:28">
      <c r="A48" s="2" t="s">
        <v>75</v>
      </c>
    </row>
  </sheetData>
  <pageMargins left="0.7" right="0.7" top="0.75" bottom="0.75" header="0.3" footer="0.3"/>
  <pageSetup paperSize="9" orientation="portrait" horizontalDpi="0" verticalDpi="0" copies="0" r:id="rId1"/>
</worksheet>
</file>

<file path=xl/worksheets/sheet2.xml><?xml version="1.0" encoding="utf-8"?>
<worksheet xmlns="http://schemas.openxmlformats.org/spreadsheetml/2006/main" xmlns:r="http://schemas.openxmlformats.org/officeDocument/2006/relationships">
  <dimension ref="A1:L43"/>
  <sheetViews>
    <sheetView tabSelected="1" workbookViewId="0">
      <selection activeCell="A12" sqref="A12"/>
    </sheetView>
  </sheetViews>
  <sheetFormatPr defaultRowHeight="15"/>
  <cols>
    <col min="1" max="1" width="29.42578125" customWidth="1"/>
    <col min="2" max="2" width="31.28515625" customWidth="1"/>
    <col min="3" max="3" width="24.85546875" customWidth="1"/>
    <col min="4" max="4" width="46" customWidth="1"/>
    <col min="5" max="5" width="24.140625" customWidth="1"/>
    <col min="6" max="6" width="36.28515625" customWidth="1"/>
  </cols>
  <sheetData>
    <row r="1" spans="1:12" ht="30">
      <c r="A1" s="5" t="s">
        <v>0</v>
      </c>
      <c r="B1" s="3" t="s">
        <v>1</v>
      </c>
      <c r="C1" s="5" t="s">
        <v>20</v>
      </c>
      <c r="D1" s="5" t="s">
        <v>51</v>
      </c>
      <c r="E1" s="5" t="s">
        <v>36</v>
      </c>
      <c r="F1" s="5" t="s">
        <v>37</v>
      </c>
    </row>
    <row r="2" spans="1:12">
      <c r="A2" s="2"/>
      <c r="B2" s="2"/>
      <c r="C2" s="2"/>
      <c r="D2" s="2"/>
      <c r="E2" s="2"/>
      <c r="F2" s="2"/>
      <c r="G2" s="2"/>
      <c r="H2" s="2"/>
      <c r="I2" s="2"/>
      <c r="J2" s="2"/>
      <c r="K2" s="2"/>
      <c r="L2" s="2"/>
    </row>
    <row r="3" spans="1:12">
      <c r="A3" s="4" t="s">
        <v>41</v>
      </c>
      <c r="B3" s="2"/>
      <c r="C3" s="2"/>
      <c r="D3" s="4">
        <v>13.3</v>
      </c>
      <c r="E3" s="2"/>
      <c r="F3" s="2"/>
      <c r="G3" s="2"/>
      <c r="H3" s="2"/>
      <c r="I3" s="2"/>
      <c r="J3" s="2"/>
      <c r="K3" s="2"/>
      <c r="L3" s="2"/>
    </row>
    <row r="4" spans="1:12">
      <c r="A4" s="2" t="s">
        <v>45</v>
      </c>
      <c r="B4" s="2">
        <v>5.77</v>
      </c>
      <c r="C4" s="8">
        <v>0.3</v>
      </c>
      <c r="D4" s="7">
        <f>C4*D3</f>
        <v>3.99</v>
      </c>
      <c r="E4" s="7">
        <f>B4*D4</f>
        <v>23.022299999999998</v>
      </c>
      <c r="F4" s="2"/>
      <c r="G4" s="2"/>
      <c r="H4" s="2"/>
      <c r="I4" s="2"/>
      <c r="J4" s="2"/>
      <c r="K4" s="2"/>
      <c r="L4" s="2"/>
    </row>
    <row r="5" spans="1:12">
      <c r="A5" s="2" t="s">
        <v>38</v>
      </c>
      <c r="B5" s="2">
        <v>4.0999999999999996</v>
      </c>
      <c r="C5" s="8">
        <v>0.2</v>
      </c>
      <c r="D5" s="7">
        <f>C5*D3</f>
        <v>2.66</v>
      </c>
      <c r="E5" s="7">
        <f t="shared" ref="E5:E7" si="0">B5*D5</f>
        <v>10.905999999999999</v>
      </c>
      <c r="F5" s="2"/>
      <c r="G5" s="2"/>
      <c r="H5" s="2"/>
      <c r="I5" s="2"/>
      <c r="J5" s="2"/>
      <c r="K5" s="2"/>
      <c r="L5" s="2"/>
    </row>
    <row r="6" spans="1:12">
      <c r="A6" s="2" t="s">
        <v>43</v>
      </c>
      <c r="B6" s="2">
        <v>0.66</v>
      </c>
      <c r="C6" s="8">
        <v>0.25</v>
      </c>
      <c r="D6" s="7">
        <f>C6*D3</f>
        <v>3.3250000000000002</v>
      </c>
      <c r="E6" s="7">
        <f t="shared" si="0"/>
        <v>2.1945000000000001</v>
      </c>
      <c r="F6" s="2"/>
      <c r="G6" s="2"/>
      <c r="H6" s="2"/>
      <c r="I6" s="2"/>
      <c r="J6" s="2"/>
      <c r="K6" s="2"/>
      <c r="L6" s="2"/>
    </row>
    <row r="7" spans="1:12">
      <c r="A7" s="2" t="s">
        <v>44</v>
      </c>
      <c r="B7" s="2">
        <v>0.2</v>
      </c>
      <c r="C7" s="8">
        <v>0.25</v>
      </c>
      <c r="D7" s="7">
        <f>+C7*D3</f>
        <v>3.3250000000000002</v>
      </c>
      <c r="E7" s="7">
        <f t="shared" si="0"/>
        <v>0.66500000000000004</v>
      </c>
      <c r="F7" s="2"/>
      <c r="G7" s="2"/>
      <c r="H7" s="2"/>
      <c r="I7" s="2"/>
      <c r="J7" s="2"/>
      <c r="K7" s="2"/>
      <c r="L7" s="2"/>
    </row>
    <row r="8" spans="1:12">
      <c r="A8" s="6"/>
      <c r="B8" s="2"/>
      <c r="C8" s="2"/>
      <c r="D8" s="2"/>
      <c r="E8" s="2"/>
      <c r="F8" s="2"/>
      <c r="G8" s="2"/>
      <c r="H8" s="2"/>
      <c r="I8" s="2"/>
      <c r="J8" s="2"/>
      <c r="K8" s="2"/>
      <c r="L8" s="2"/>
    </row>
    <row r="9" spans="1:12">
      <c r="A9" s="6" t="s">
        <v>35</v>
      </c>
      <c r="B9" s="2"/>
      <c r="C9" s="2"/>
      <c r="D9" s="2"/>
      <c r="E9" s="14">
        <f>SUM(E4:E8)</f>
        <v>36.78779999999999</v>
      </c>
      <c r="F9" s="15">
        <f>E9*52</f>
        <v>1912.9655999999995</v>
      </c>
      <c r="G9" s="2"/>
      <c r="H9" s="2"/>
      <c r="I9" s="2"/>
      <c r="J9" s="2"/>
      <c r="K9" s="2"/>
      <c r="L9" s="2"/>
    </row>
    <row r="10" spans="1:12">
      <c r="A10" s="6"/>
      <c r="B10" s="2"/>
      <c r="C10" s="2"/>
      <c r="D10" s="2"/>
      <c r="E10" s="6"/>
      <c r="F10" s="6"/>
      <c r="G10" s="2"/>
      <c r="H10" s="2"/>
      <c r="I10" s="2"/>
      <c r="J10" s="2"/>
      <c r="K10" s="2"/>
      <c r="L10" s="2"/>
    </row>
    <row r="11" spans="1:12">
      <c r="A11" s="2"/>
      <c r="B11" s="2"/>
      <c r="C11" s="2"/>
      <c r="D11" s="2"/>
      <c r="E11" s="2"/>
      <c r="F11" s="2"/>
      <c r="G11" s="2"/>
      <c r="H11" s="2"/>
      <c r="I11" s="2"/>
      <c r="J11" s="2"/>
      <c r="K11" s="2"/>
      <c r="L11" s="2"/>
    </row>
    <row r="12" spans="1:12">
      <c r="A12" s="4" t="s">
        <v>39</v>
      </c>
      <c r="B12" s="2"/>
      <c r="C12" s="2"/>
      <c r="D12" s="4">
        <v>17.399999999999999</v>
      </c>
      <c r="E12" s="2"/>
      <c r="F12" s="2"/>
      <c r="G12" s="2"/>
      <c r="H12" s="2"/>
      <c r="I12" s="2"/>
      <c r="J12" s="2"/>
      <c r="K12" s="2"/>
      <c r="L12" s="2"/>
    </row>
    <row r="13" spans="1:12">
      <c r="A13" s="2" t="s">
        <v>42</v>
      </c>
      <c r="B13" s="2">
        <v>3.65</v>
      </c>
      <c r="C13" s="8">
        <v>0.3</v>
      </c>
      <c r="D13" s="2">
        <f>C13*D12</f>
        <v>5.22</v>
      </c>
      <c r="E13" s="7">
        <f>B13*D13</f>
        <v>19.052999999999997</v>
      </c>
      <c r="F13" s="2"/>
      <c r="G13" s="2"/>
      <c r="H13" s="2"/>
      <c r="I13" s="2"/>
      <c r="J13" s="2"/>
      <c r="K13" s="2"/>
      <c r="L13" s="2"/>
    </row>
    <row r="14" spans="1:12">
      <c r="A14" s="2" t="s">
        <v>46</v>
      </c>
      <c r="B14" s="2">
        <v>3.09</v>
      </c>
      <c r="C14" s="8">
        <v>0.2</v>
      </c>
      <c r="D14" s="2">
        <f>C14*D12</f>
        <v>3.48</v>
      </c>
      <c r="E14" s="7">
        <f t="shared" ref="E14:E17" si="1">B14*D14</f>
        <v>10.7532</v>
      </c>
      <c r="F14" s="2"/>
      <c r="G14" s="2"/>
      <c r="H14" s="2"/>
      <c r="I14" s="2"/>
      <c r="J14" s="2"/>
      <c r="K14" s="2"/>
      <c r="L14" s="2"/>
    </row>
    <row r="15" spans="1:12">
      <c r="A15" s="2" t="s">
        <v>44</v>
      </c>
      <c r="B15" s="2">
        <v>0.2</v>
      </c>
      <c r="C15" s="9">
        <v>0.2</v>
      </c>
      <c r="D15" s="2">
        <f>C15*D12</f>
        <v>3.48</v>
      </c>
      <c r="E15" s="7">
        <f t="shared" si="1"/>
        <v>0.69600000000000006</v>
      </c>
      <c r="F15" s="2"/>
      <c r="G15" s="2"/>
      <c r="H15" s="2"/>
      <c r="I15" s="2"/>
      <c r="J15" s="2"/>
      <c r="K15" s="2"/>
      <c r="L15" s="2"/>
    </row>
    <row r="16" spans="1:12">
      <c r="A16" s="2" t="s">
        <v>47</v>
      </c>
      <c r="B16" s="2">
        <v>0.38</v>
      </c>
      <c r="C16" s="9">
        <v>0.2</v>
      </c>
      <c r="D16" s="2">
        <f>C16*D12</f>
        <v>3.48</v>
      </c>
      <c r="E16" s="7">
        <f t="shared" si="1"/>
        <v>1.3224</v>
      </c>
      <c r="F16" s="2"/>
      <c r="G16" s="2"/>
      <c r="H16" s="2"/>
      <c r="I16" s="2"/>
      <c r="J16" s="2"/>
      <c r="K16" s="2"/>
      <c r="L16" s="2"/>
    </row>
    <row r="17" spans="1:12">
      <c r="A17" s="2" t="s">
        <v>48</v>
      </c>
      <c r="B17" s="2">
        <v>0.18</v>
      </c>
      <c r="C17" s="9">
        <v>0.1</v>
      </c>
      <c r="D17" s="2">
        <f>C17*D12</f>
        <v>1.74</v>
      </c>
      <c r="E17" s="7">
        <f t="shared" si="1"/>
        <v>0.31319999999999998</v>
      </c>
      <c r="F17" s="2"/>
      <c r="G17" s="2"/>
      <c r="H17" s="2"/>
      <c r="I17" s="2"/>
      <c r="J17" s="2"/>
      <c r="K17" s="2"/>
      <c r="L17" s="2"/>
    </row>
    <row r="18" spans="1:12">
      <c r="A18" s="2"/>
      <c r="B18" s="2"/>
      <c r="C18" s="9"/>
      <c r="D18" s="2"/>
      <c r="E18" s="2"/>
      <c r="F18" s="2"/>
      <c r="G18" s="2"/>
      <c r="H18" s="2"/>
      <c r="I18" s="2"/>
      <c r="J18" s="2"/>
      <c r="K18" s="2"/>
      <c r="L18" s="2"/>
    </row>
    <row r="19" spans="1:12">
      <c r="A19" s="6" t="s">
        <v>35</v>
      </c>
      <c r="B19" s="2"/>
      <c r="C19" s="9"/>
      <c r="D19" s="2"/>
      <c r="E19" s="14">
        <f>SUM(E13:E18)</f>
        <v>32.137799999999999</v>
      </c>
      <c r="F19" s="15">
        <f>E19*52</f>
        <v>1671.1655999999998</v>
      </c>
      <c r="G19" s="2"/>
      <c r="H19" s="2"/>
      <c r="I19" s="2"/>
      <c r="J19" s="2"/>
      <c r="K19" s="2"/>
      <c r="L19" s="2"/>
    </row>
    <row r="20" spans="1:12">
      <c r="A20" s="2"/>
      <c r="B20" s="2"/>
      <c r="C20" s="2"/>
      <c r="D20" s="2"/>
      <c r="E20" s="2"/>
      <c r="F20" s="2"/>
      <c r="G20" s="2"/>
      <c r="H20" s="2"/>
      <c r="I20" s="2"/>
      <c r="J20" s="2"/>
      <c r="K20" s="2"/>
      <c r="L20" s="2"/>
    </row>
    <row r="21" spans="1:12">
      <c r="A21" s="2"/>
      <c r="B21" s="2"/>
      <c r="C21" s="2"/>
      <c r="D21" s="2"/>
      <c r="E21" s="2"/>
      <c r="F21" s="2"/>
      <c r="G21" s="2"/>
      <c r="H21" s="2"/>
      <c r="I21" s="2"/>
      <c r="J21" s="2"/>
      <c r="K21" s="2"/>
      <c r="L21" s="2"/>
    </row>
    <row r="22" spans="1:12">
      <c r="A22" s="4" t="s">
        <v>40</v>
      </c>
      <c r="B22" s="2"/>
      <c r="C22" s="2"/>
      <c r="D22" s="4">
        <v>14</v>
      </c>
      <c r="E22" s="2"/>
      <c r="F22" s="2"/>
      <c r="G22" s="2"/>
      <c r="H22" s="2"/>
      <c r="I22" s="2"/>
      <c r="J22" s="2"/>
      <c r="K22" s="2"/>
      <c r="L22" s="2"/>
    </row>
    <row r="23" spans="1:12">
      <c r="A23" s="2" t="s">
        <v>49</v>
      </c>
      <c r="B23" s="2">
        <v>22.88</v>
      </c>
      <c r="C23" s="8">
        <v>0.3</v>
      </c>
      <c r="D23" s="2">
        <f>C23*D22</f>
        <v>4.2</v>
      </c>
      <c r="E23" s="7">
        <f>B23*D23</f>
        <v>96.096000000000004</v>
      </c>
      <c r="F23" s="2"/>
      <c r="G23" s="2"/>
      <c r="H23" s="2"/>
      <c r="I23" s="2"/>
      <c r="J23" s="2"/>
      <c r="K23" s="2"/>
      <c r="L23" s="2"/>
    </row>
    <row r="24" spans="1:12">
      <c r="A24" s="2" t="s">
        <v>50</v>
      </c>
      <c r="B24" s="2">
        <v>7.17</v>
      </c>
      <c r="C24" s="8">
        <v>0.2</v>
      </c>
      <c r="D24" s="2">
        <f>C24*D22</f>
        <v>2.8000000000000003</v>
      </c>
      <c r="E24" s="7">
        <f t="shared" ref="E24:E26" si="2">B24*D24</f>
        <v>20.076000000000001</v>
      </c>
      <c r="F24" s="2"/>
      <c r="G24" s="2"/>
      <c r="H24" s="2"/>
      <c r="I24" s="2"/>
      <c r="J24" s="2"/>
      <c r="K24" s="2"/>
      <c r="L24" s="2"/>
    </row>
    <row r="25" spans="1:12">
      <c r="A25" s="2" t="s">
        <v>52</v>
      </c>
      <c r="B25" s="2">
        <v>0.31</v>
      </c>
      <c r="C25" s="8">
        <v>0.25</v>
      </c>
      <c r="D25" s="2">
        <f>C25*D22</f>
        <v>3.5</v>
      </c>
      <c r="E25" s="7">
        <f t="shared" si="2"/>
        <v>1.085</v>
      </c>
      <c r="F25" s="2"/>
      <c r="G25" s="2"/>
      <c r="H25" s="2"/>
      <c r="I25" s="2"/>
      <c r="J25" s="2"/>
      <c r="K25" s="2"/>
      <c r="L25" s="2"/>
    </row>
    <row r="26" spans="1:12">
      <c r="A26" s="2" t="s">
        <v>43</v>
      </c>
      <c r="B26" s="2">
        <v>0.66</v>
      </c>
      <c r="C26" s="8">
        <v>0.25</v>
      </c>
      <c r="D26" s="2">
        <f>C26*D22</f>
        <v>3.5</v>
      </c>
      <c r="E26" s="7">
        <f t="shared" si="2"/>
        <v>2.31</v>
      </c>
      <c r="F26" s="2"/>
      <c r="G26" s="2"/>
      <c r="H26" s="2"/>
      <c r="I26" s="2"/>
      <c r="J26" s="2"/>
      <c r="K26" s="2"/>
      <c r="L26" s="2"/>
    </row>
    <row r="27" spans="1:12">
      <c r="A27" s="2"/>
      <c r="B27" s="2"/>
      <c r="C27" s="8"/>
      <c r="D27" s="2"/>
      <c r="E27" s="2"/>
      <c r="F27" s="2"/>
      <c r="G27" s="2"/>
      <c r="H27" s="2"/>
      <c r="I27" s="2"/>
      <c r="J27" s="2"/>
      <c r="K27" s="2"/>
      <c r="L27" s="2"/>
    </row>
    <row r="28" spans="1:12">
      <c r="A28" s="6" t="s">
        <v>35</v>
      </c>
      <c r="B28" s="2"/>
      <c r="C28" s="8"/>
      <c r="D28" s="2"/>
      <c r="E28" s="14">
        <f>SUM(E23:E27)</f>
        <v>119.56699999999999</v>
      </c>
      <c r="F28" s="15">
        <f>E28*52</f>
        <v>6217.4839999999995</v>
      </c>
      <c r="G28" s="2"/>
      <c r="H28" s="2"/>
      <c r="I28" s="2"/>
      <c r="J28" s="2"/>
      <c r="K28" s="2"/>
      <c r="L28" s="2"/>
    </row>
    <row r="29" spans="1:12">
      <c r="A29" s="2"/>
      <c r="B29" s="2"/>
      <c r="C29" s="2"/>
      <c r="D29" s="2"/>
      <c r="E29" s="2"/>
      <c r="F29" s="2"/>
      <c r="G29" s="2"/>
      <c r="H29" s="2"/>
      <c r="I29" s="2"/>
      <c r="J29" s="2"/>
      <c r="K29" s="2"/>
      <c r="L29" s="2"/>
    </row>
    <row r="30" spans="1:12">
      <c r="A30" s="2"/>
      <c r="B30" s="2"/>
      <c r="C30" s="2"/>
      <c r="D30" s="2"/>
      <c r="E30" s="2"/>
      <c r="F30" s="2"/>
      <c r="G30" s="2"/>
      <c r="H30" s="2"/>
      <c r="I30" s="2"/>
      <c r="J30" s="2"/>
      <c r="K30" s="2"/>
      <c r="L30" s="2"/>
    </row>
    <row r="31" spans="1:12">
      <c r="A31" s="2"/>
      <c r="B31" s="2"/>
      <c r="C31" s="2"/>
      <c r="D31" s="2"/>
      <c r="E31" s="2"/>
      <c r="F31" s="2"/>
      <c r="G31" s="2"/>
      <c r="H31" s="2"/>
      <c r="I31" s="2"/>
      <c r="J31" s="2"/>
      <c r="K31" s="2"/>
      <c r="L31" s="2"/>
    </row>
    <row r="32" spans="1:12">
      <c r="A32" s="4" t="s">
        <v>2</v>
      </c>
      <c r="B32" s="2"/>
      <c r="C32" s="2"/>
      <c r="D32" s="2"/>
      <c r="E32" s="2"/>
      <c r="F32" s="2"/>
      <c r="G32" s="2"/>
      <c r="H32" s="2"/>
      <c r="I32" s="2"/>
      <c r="J32" s="2"/>
      <c r="K32" s="2"/>
      <c r="L32" s="2"/>
    </row>
    <row r="33" spans="1:12">
      <c r="A33" s="2" t="s">
        <v>66</v>
      </c>
      <c r="B33" s="2"/>
      <c r="C33" s="2"/>
      <c r="D33" s="2"/>
      <c r="E33" s="2"/>
      <c r="F33" s="2"/>
      <c r="G33" s="2"/>
      <c r="H33" s="2"/>
      <c r="I33" s="2"/>
      <c r="J33" s="2"/>
      <c r="K33" s="2"/>
      <c r="L33" s="2"/>
    </row>
    <row r="34" spans="1:12">
      <c r="A34" s="2" t="s">
        <v>4</v>
      </c>
      <c r="B34" s="2"/>
      <c r="C34" s="2"/>
      <c r="D34" s="2"/>
      <c r="E34" s="2"/>
      <c r="F34" s="2"/>
      <c r="G34" s="2"/>
      <c r="H34" s="2"/>
      <c r="I34" s="2"/>
      <c r="J34" s="2"/>
      <c r="K34" s="2"/>
      <c r="L34" s="2"/>
    </row>
    <row r="35" spans="1:12">
      <c r="A35" s="2" t="s">
        <v>5</v>
      </c>
      <c r="B35" s="2"/>
      <c r="C35" s="2"/>
      <c r="D35" s="2"/>
      <c r="E35" s="2"/>
      <c r="F35" s="2"/>
      <c r="G35" s="2"/>
      <c r="H35" s="2"/>
      <c r="I35" s="2"/>
      <c r="J35" s="2"/>
      <c r="K35" s="2"/>
      <c r="L35" s="2"/>
    </row>
    <row r="36" spans="1:12">
      <c r="A36" s="2" t="s">
        <v>59</v>
      </c>
      <c r="B36" s="2"/>
      <c r="C36" s="2"/>
      <c r="D36" s="2"/>
      <c r="E36" s="2"/>
      <c r="F36" s="2"/>
      <c r="G36" s="2"/>
      <c r="H36" s="2"/>
      <c r="I36" s="2"/>
      <c r="J36" s="2"/>
      <c r="K36" s="2"/>
      <c r="L36" s="2"/>
    </row>
    <row r="37" spans="1:12">
      <c r="B37" s="2"/>
      <c r="C37" s="2"/>
      <c r="D37" s="2"/>
      <c r="E37" s="2"/>
      <c r="F37" s="2"/>
      <c r="G37" s="2"/>
      <c r="H37" s="2"/>
      <c r="I37" s="2"/>
      <c r="J37" s="2"/>
      <c r="K37" s="2"/>
      <c r="L37" s="2"/>
    </row>
    <row r="38" spans="1:12">
      <c r="A38" s="2"/>
      <c r="B38" s="2"/>
      <c r="C38" s="2"/>
      <c r="D38" s="2"/>
      <c r="E38" s="2"/>
      <c r="F38" s="2"/>
      <c r="G38" s="2"/>
      <c r="H38" s="2"/>
      <c r="I38" s="2"/>
      <c r="J38" s="2"/>
      <c r="K38" s="2"/>
      <c r="L38" s="2"/>
    </row>
    <row r="39" spans="1:12">
      <c r="A39" s="2"/>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2"/>
      <c r="B41" s="2"/>
      <c r="C41" s="2"/>
      <c r="D41" s="2"/>
      <c r="E41" s="2"/>
      <c r="F41" s="2"/>
      <c r="G41" s="2"/>
      <c r="H41" s="2"/>
      <c r="I41" s="2"/>
      <c r="J41" s="2"/>
      <c r="K41" s="2"/>
      <c r="L41" s="2"/>
    </row>
    <row r="42" spans="1:12">
      <c r="A42" s="2"/>
      <c r="B42" s="2"/>
      <c r="C42" s="2"/>
      <c r="D42" s="2"/>
      <c r="E42" s="2"/>
      <c r="F42" s="2"/>
      <c r="G42" s="2"/>
      <c r="H42" s="2"/>
      <c r="I42" s="2"/>
      <c r="J42" s="2"/>
      <c r="K42" s="2"/>
      <c r="L42" s="2"/>
    </row>
    <row r="43" spans="1:12">
      <c r="A43" s="2"/>
      <c r="B43" s="2"/>
      <c r="C43" s="2"/>
      <c r="D43" s="2"/>
      <c r="E43" s="2"/>
      <c r="F43" s="2"/>
      <c r="G43" s="2"/>
      <c r="H43" s="2"/>
      <c r="I43" s="2"/>
      <c r="J43" s="2"/>
      <c r="K43" s="2"/>
      <c r="L43"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B33"/>
  <sheetViews>
    <sheetView zoomScale="90" zoomScaleNormal="90" workbookViewId="0">
      <selection activeCell="C20" sqref="C20"/>
    </sheetView>
  </sheetViews>
  <sheetFormatPr defaultRowHeight="15"/>
  <cols>
    <col min="1" max="1" width="29.5703125" customWidth="1"/>
    <col min="2" max="2" width="28.85546875" customWidth="1"/>
    <col min="3" max="6" width="36.42578125" customWidth="1"/>
    <col min="7" max="7" width="35" customWidth="1"/>
    <col min="8" max="8" width="44.85546875" customWidth="1"/>
  </cols>
  <sheetData>
    <row r="1" spans="1:28" ht="45">
      <c r="A1" s="5" t="s">
        <v>0</v>
      </c>
      <c r="B1" s="3" t="s">
        <v>1</v>
      </c>
      <c r="C1" s="5" t="s">
        <v>20</v>
      </c>
      <c r="D1" s="5" t="s">
        <v>51</v>
      </c>
      <c r="E1" s="5" t="s">
        <v>71</v>
      </c>
      <c r="F1" s="5" t="s">
        <v>67</v>
      </c>
      <c r="G1" s="5" t="s">
        <v>36</v>
      </c>
      <c r="H1" s="5" t="s">
        <v>37</v>
      </c>
      <c r="I1" s="2"/>
      <c r="J1" s="2"/>
      <c r="K1" s="2"/>
      <c r="L1" s="2"/>
      <c r="M1" s="2"/>
      <c r="N1" s="2"/>
      <c r="O1" s="2"/>
      <c r="P1" s="2"/>
      <c r="Q1" s="2"/>
      <c r="R1" s="2"/>
      <c r="S1" s="2"/>
      <c r="T1" s="2"/>
      <c r="U1" s="2"/>
      <c r="V1" s="2"/>
      <c r="W1" s="2"/>
      <c r="X1" s="2"/>
      <c r="Y1" s="2"/>
      <c r="Z1" s="2"/>
      <c r="AA1" s="2"/>
      <c r="AB1" s="2"/>
    </row>
    <row r="2" spans="1:28">
      <c r="A2" s="2"/>
      <c r="B2" s="2"/>
      <c r="C2" s="2"/>
      <c r="D2" s="4">
        <v>3.5</v>
      </c>
      <c r="E2" s="4"/>
      <c r="F2" s="4"/>
      <c r="G2" s="2"/>
      <c r="H2" s="2"/>
      <c r="I2" s="2"/>
      <c r="J2" s="2"/>
      <c r="K2" s="2"/>
      <c r="L2" s="2"/>
      <c r="M2" s="2"/>
      <c r="N2" s="2"/>
      <c r="O2" s="2"/>
      <c r="P2" s="2"/>
      <c r="Q2" s="2"/>
      <c r="R2" s="2"/>
      <c r="S2" s="2"/>
      <c r="T2" s="2"/>
      <c r="U2" s="2"/>
      <c r="V2" s="2"/>
      <c r="W2" s="2"/>
      <c r="X2" s="2"/>
      <c r="Y2" s="2"/>
      <c r="Z2" s="2"/>
      <c r="AA2" s="2"/>
      <c r="AB2" s="2"/>
    </row>
    <row r="3" spans="1:28">
      <c r="A3" s="2" t="s">
        <v>53</v>
      </c>
      <c r="B3" s="2">
        <v>0.5</v>
      </c>
      <c r="C3" s="8">
        <v>0.6</v>
      </c>
      <c r="D3" s="10">
        <f>C3*D2</f>
        <v>2.1</v>
      </c>
      <c r="E3" s="10">
        <v>3.8</v>
      </c>
      <c r="F3" s="10">
        <f>E3*D3</f>
        <v>7.9799999999999995</v>
      </c>
      <c r="G3" s="7">
        <f>F3*B3</f>
        <v>3.9899999999999998</v>
      </c>
      <c r="H3" s="2"/>
      <c r="I3" s="2"/>
      <c r="J3" s="2"/>
      <c r="K3" s="2"/>
      <c r="L3" s="2"/>
      <c r="M3" s="2"/>
      <c r="N3" s="2"/>
      <c r="O3" s="2"/>
      <c r="P3" s="2"/>
      <c r="Q3" s="2"/>
      <c r="R3" s="2"/>
      <c r="S3" s="2"/>
      <c r="T3" s="2"/>
      <c r="U3" s="2"/>
      <c r="V3" s="2"/>
      <c r="W3" s="2"/>
      <c r="X3" s="2"/>
      <c r="Y3" s="2"/>
      <c r="Z3" s="2"/>
      <c r="AA3" s="2"/>
      <c r="AB3" s="2"/>
    </row>
    <row r="4" spans="1:28">
      <c r="A4" s="2" t="s">
        <v>42</v>
      </c>
      <c r="B4" s="2">
        <v>3.65</v>
      </c>
      <c r="C4" s="8">
        <f>0.2/3</f>
        <v>6.6666666666666666E-2</v>
      </c>
      <c r="D4" s="10">
        <f>C4*D2</f>
        <v>0.23333333333333334</v>
      </c>
      <c r="E4" s="10">
        <v>3.8</v>
      </c>
      <c r="F4" s="10">
        <f t="shared" ref="F4:F8" si="0">E4*D4</f>
        <v>0.8866666666666666</v>
      </c>
      <c r="G4" s="7">
        <f t="shared" ref="G4:G8" si="1">F4*B4</f>
        <v>3.2363333333333331</v>
      </c>
      <c r="H4" s="2"/>
      <c r="I4" s="2"/>
      <c r="J4" s="2"/>
      <c r="K4" s="2"/>
      <c r="L4" s="2"/>
      <c r="M4" s="2"/>
      <c r="N4" s="2"/>
      <c r="O4" s="2"/>
      <c r="P4" s="2"/>
      <c r="Q4" s="2"/>
      <c r="R4" s="2"/>
      <c r="S4" s="2"/>
      <c r="T4" s="2"/>
      <c r="U4" s="2"/>
      <c r="V4" s="2"/>
      <c r="W4" s="2"/>
      <c r="X4" s="2"/>
      <c r="Y4" s="2"/>
      <c r="Z4" s="2"/>
      <c r="AA4" s="2"/>
      <c r="AB4" s="2"/>
    </row>
    <row r="5" spans="1:28">
      <c r="A5" s="2" t="s">
        <v>42</v>
      </c>
      <c r="B5" s="2">
        <v>4.0999999999999996</v>
      </c>
      <c r="C5" s="8">
        <f>0.2/3</f>
        <v>6.6666666666666666E-2</v>
      </c>
      <c r="D5" s="10">
        <f>C5*D2</f>
        <v>0.23333333333333334</v>
      </c>
      <c r="E5" s="10">
        <v>3.8</v>
      </c>
      <c r="F5" s="10">
        <f t="shared" si="0"/>
        <v>0.8866666666666666</v>
      </c>
      <c r="G5" s="7">
        <f t="shared" si="1"/>
        <v>3.6353333333333326</v>
      </c>
      <c r="H5" s="2"/>
      <c r="I5" s="2"/>
      <c r="J5" s="2"/>
      <c r="K5" s="2"/>
      <c r="L5" s="2"/>
      <c r="M5" s="2"/>
      <c r="N5" s="2"/>
      <c r="O5" s="2"/>
      <c r="P5" s="2"/>
      <c r="Q5" s="2"/>
      <c r="R5" s="2"/>
      <c r="S5" s="2"/>
      <c r="T5" s="2"/>
      <c r="U5" s="2"/>
      <c r="V5" s="2"/>
      <c r="W5" s="2"/>
      <c r="X5" s="2"/>
      <c r="Y5" s="2"/>
      <c r="Z5" s="2"/>
      <c r="AA5" s="2"/>
      <c r="AB5" s="2"/>
    </row>
    <row r="6" spans="1:28">
      <c r="A6" s="2" t="s">
        <v>38</v>
      </c>
      <c r="B6" s="2">
        <v>17.63</v>
      </c>
      <c r="C6" s="8">
        <f>0.2/3</f>
        <v>6.6666666666666666E-2</v>
      </c>
      <c r="D6" s="10">
        <f>C6*D2</f>
        <v>0.23333333333333334</v>
      </c>
      <c r="E6" s="10">
        <v>3.8</v>
      </c>
      <c r="F6" s="10">
        <f t="shared" si="0"/>
        <v>0.8866666666666666</v>
      </c>
      <c r="G6" s="7">
        <f t="shared" si="1"/>
        <v>15.631933333333331</v>
      </c>
      <c r="H6" s="2"/>
      <c r="I6" s="2"/>
      <c r="J6" s="2"/>
      <c r="K6" s="2"/>
      <c r="L6" s="2"/>
      <c r="M6" s="2"/>
      <c r="N6" s="2"/>
      <c r="O6" s="2"/>
      <c r="P6" s="2"/>
      <c r="Q6" s="2"/>
      <c r="R6" s="2"/>
      <c r="S6" s="2"/>
      <c r="T6" s="2"/>
      <c r="U6" s="2"/>
      <c r="V6" s="2"/>
      <c r="W6" s="2"/>
      <c r="X6" s="2"/>
      <c r="Y6" s="2"/>
      <c r="Z6" s="2"/>
      <c r="AA6" s="2"/>
      <c r="AB6" s="2"/>
    </row>
    <row r="7" spans="1:28">
      <c r="A7" s="2" t="s">
        <v>55</v>
      </c>
      <c r="B7" s="2">
        <v>0.49</v>
      </c>
      <c r="C7" s="8">
        <v>0.1</v>
      </c>
      <c r="D7" s="10">
        <f>C7*D2</f>
        <v>0.35000000000000003</v>
      </c>
      <c r="E7" s="10">
        <v>3.8</v>
      </c>
      <c r="F7" s="10">
        <f t="shared" si="0"/>
        <v>1.33</v>
      </c>
      <c r="G7" s="7">
        <f t="shared" si="1"/>
        <v>0.65170000000000006</v>
      </c>
      <c r="H7" s="2"/>
      <c r="I7" s="2"/>
      <c r="J7" s="2"/>
      <c r="K7" s="2"/>
      <c r="L7" s="2"/>
      <c r="M7" s="2"/>
      <c r="N7" s="2"/>
      <c r="O7" s="2"/>
      <c r="P7" s="2"/>
      <c r="Q7" s="2"/>
      <c r="R7" s="2"/>
      <c r="S7" s="2"/>
      <c r="T7" s="2"/>
      <c r="U7" s="2"/>
      <c r="V7" s="2"/>
      <c r="W7" s="2"/>
      <c r="X7" s="2"/>
      <c r="Y7" s="2"/>
      <c r="Z7" s="2"/>
      <c r="AA7" s="2"/>
      <c r="AB7" s="2"/>
    </row>
    <row r="8" spans="1:28">
      <c r="A8" s="2" t="s">
        <v>56</v>
      </c>
      <c r="B8" s="2">
        <v>0.24</v>
      </c>
      <c r="C8" s="8">
        <v>0.1</v>
      </c>
      <c r="D8" s="10">
        <f>C8*D2</f>
        <v>0.35000000000000003</v>
      </c>
      <c r="E8" s="10">
        <v>3.8</v>
      </c>
      <c r="F8" s="10">
        <f t="shared" si="0"/>
        <v>1.33</v>
      </c>
      <c r="G8" s="7">
        <f t="shared" si="1"/>
        <v>0.31919999999999998</v>
      </c>
      <c r="H8" s="2"/>
      <c r="I8" s="2"/>
      <c r="J8" s="2"/>
      <c r="K8" s="2"/>
      <c r="L8" s="2"/>
      <c r="M8" s="2"/>
      <c r="N8" s="2"/>
      <c r="O8" s="2"/>
      <c r="P8" s="2"/>
      <c r="Q8" s="2"/>
      <c r="R8" s="2"/>
      <c r="S8" s="2"/>
      <c r="T8" s="2"/>
      <c r="U8" s="2"/>
      <c r="V8" s="2"/>
      <c r="W8" s="2"/>
      <c r="X8" s="2"/>
      <c r="Y8" s="2"/>
      <c r="Z8" s="2"/>
      <c r="AA8" s="2"/>
      <c r="AB8" s="2"/>
    </row>
    <row r="9" spans="1:28">
      <c r="A9" s="2"/>
      <c r="B9" s="2"/>
      <c r="C9" s="2"/>
      <c r="D9" s="2"/>
      <c r="E9" s="2"/>
      <c r="F9" s="2"/>
      <c r="G9" s="2"/>
      <c r="H9" s="2"/>
      <c r="I9" s="2"/>
      <c r="J9" s="2"/>
      <c r="K9" s="2"/>
      <c r="L9" s="2"/>
      <c r="M9" s="2"/>
      <c r="N9" s="2"/>
      <c r="O9" s="2"/>
      <c r="P9" s="2"/>
      <c r="Q9" s="2"/>
      <c r="R9" s="2"/>
      <c r="S9" s="2"/>
      <c r="T9" s="2"/>
      <c r="U9" s="2"/>
      <c r="V9" s="2"/>
      <c r="W9" s="2"/>
      <c r="X9" s="2"/>
      <c r="Y9" s="2"/>
      <c r="Z9" s="2"/>
      <c r="AA9" s="2"/>
      <c r="AB9" s="2"/>
    </row>
    <row r="10" spans="1:2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c r="A11" s="6" t="s">
        <v>35</v>
      </c>
      <c r="B11" s="2"/>
      <c r="C11" s="2"/>
      <c r="D11" s="2"/>
      <c r="E11" s="2"/>
      <c r="F11" s="2"/>
      <c r="G11" s="14">
        <f>SUM(G3:G10)</f>
        <v>27.464499999999994</v>
      </c>
      <c r="H11" s="15">
        <f>G11*52</f>
        <v>1428.1539999999998</v>
      </c>
      <c r="I11" s="2"/>
      <c r="J11" s="2"/>
      <c r="K11" s="2"/>
      <c r="L11" s="2"/>
      <c r="M11" s="2"/>
      <c r="N11" s="2"/>
      <c r="O11" s="2"/>
      <c r="P11" s="2"/>
      <c r="Q11" s="2"/>
      <c r="R11" s="2"/>
      <c r="S11" s="2"/>
      <c r="T11" s="2"/>
      <c r="U11" s="2"/>
      <c r="V11" s="2"/>
      <c r="W11" s="2"/>
      <c r="X11" s="2"/>
      <c r="Y11" s="2"/>
      <c r="Z11" s="2"/>
      <c r="AA11" s="2"/>
      <c r="AB11" s="2"/>
    </row>
    <row r="12" spans="1:2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c r="A26" s="4" t="s">
        <v>2</v>
      </c>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c r="A27" s="2" t="s">
        <v>3</v>
      </c>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c r="A28" s="2" t="s">
        <v>4</v>
      </c>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c r="A29" s="2" t="s">
        <v>5</v>
      </c>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c r="A30" s="2" t="s">
        <v>73</v>
      </c>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28">
      <c r="A31" s="2" t="s">
        <v>54</v>
      </c>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c r="A32" s="2" t="s">
        <v>57</v>
      </c>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1">
      <c r="A33" t="s">
        <v>70</v>
      </c>
    </row>
  </sheetData>
  <pageMargins left="0.7" right="0.7" top="0.75" bottom="0.75" header="0.3" footer="0.3"/>
  <pageSetup paperSize="9" orientation="portrait" horizontalDpi="0" verticalDpi="0" copies="0" r:id="rId1"/>
</worksheet>
</file>

<file path=xl/worksheets/sheet4.xml><?xml version="1.0" encoding="utf-8"?>
<worksheet xmlns="http://schemas.openxmlformats.org/spreadsheetml/2006/main" xmlns:r="http://schemas.openxmlformats.org/officeDocument/2006/relationships">
  <dimension ref="A1:H17"/>
  <sheetViews>
    <sheetView workbookViewId="0">
      <selection activeCell="G14" sqref="G14"/>
    </sheetView>
  </sheetViews>
  <sheetFormatPr defaultRowHeight="15"/>
  <cols>
    <col min="1" max="1" width="33.7109375" customWidth="1"/>
    <col min="2" max="2" width="31.85546875" customWidth="1"/>
    <col min="3" max="3" width="35.28515625" customWidth="1"/>
    <col min="4" max="6" width="23.28515625" customWidth="1"/>
    <col min="7" max="7" width="28.28515625" customWidth="1"/>
    <col min="8" max="8" width="33" customWidth="1"/>
  </cols>
  <sheetData>
    <row r="1" spans="1:8" ht="75">
      <c r="A1" s="3" t="s">
        <v>0</v>
      </c>
      <c r="B1" s="5" t="s">
        <v>1</v>
      </c>
      <c r="C1" s="13" t="s">
        <v>6</v>
      </c>
      <c r="D1" s="5" t="s">
        <v>20</v>
      </c>
      <c r="E1" s="5" t="s">
        <v>72</v>
      </c>
      <c r="F1" s="5" t="s">
        <v>67</v>
      </c>
      <c r="G1" s="5" t="s">
        <v>36</v>
      </c>
      <c r="H1" s="5" t="s">
        <v>37</v>
      </c>
    </row>
    <row r="3" spans="1:8">
      <c r="A3" s="4" t="s">
        <v>60</v>
      </c>
      <c r="B3" s="2"/>
      <c r="C3" s="18">
        <v>3.64</v>
      </c>
    </row>
    <row r="4" spans="1:8">
      <c r="A4" s="4"/>
      <c r="B4" s="2"/>
      <c r="C4" s="19"/>
    </row>
    <row r="5" spans="1:8">
      <c r="A5" s="2" t="s">
        <v>61</v>
      </c>
      <c r="B5" s="2">
        <v>0.49</v>
      </c>
      <c r="C5" s="19">
        <f>C3*D5</f>
        <v>1.274</v>
      </c>
      <c r="D5" s="9">
        <v>0.35</v>
      </c>
      <c r="E5" s="24">
        <v>3.8</v>
      </c>
      <c r="F5" s="24">
        <f>C5*E5</f>
        <v>4.8411999999999997</v>
      </c>
      <c r="G5" s="21">
        <f>F5*B5</f>
        <v>2.372188</v>
      </c>
    </row>
    <row r="6" spans="1:8">
      <c r="A6" s="2" t="s">
        <v>62</v>
      </c>
      <c r="B6" s="2">
        <v>0.47</v>
      </c>
      <c r="C6" s="19">
        <f>C3*D6</f>
        <v>0.72800000000000009</v>
      </c>
      <c r="D6" s="9">
        <v>0.2</v>
      </c>
      <c r="E6" s="24">
        <v>3.8</v>
      </c>
      <c r="F6" s="24">
        <f t="shared" ref="F6:F9" si="0">C6*E6</f>
        <v>2.7664000000000004</v>
      </c>
      <c r="G6" s="21">
        <f t="shared" ref="G6:G9" si="1">F6*B6</f>
        <v>1.300208</v>
      </c>
    </row>
    <row r="7" spans="1:8">
      <c r="A7" s="2" t="s">
        <v>18</v>
      </c>
      <c r="B7" s="2">
        <v>2.5499999999999998</v>
      </c>
      <c r="C7" s="19">
        <f>C3*D7</f>
        <v>0.72800000000000009</v>
      </c>
      <c r="D7" s="9">
        <v>0.2</v>
      </c>
      <c r="E7" s="24">
        <v>3.8</v>
      </c>
      <c r="F7" s="24">
        <f t="shared" si="0"/>
        <v>2.7664000000000004</v>
      </c>
      <c r="G7" s="21">
        <f t="shared" si="1"/>
        <v>7.0543200000000006</v>
      </c>
    </row>
    <row r="8" spans="1:8">
      <c r="A8" s="2" t="s">
        <v>63</v>
      </c>
      <c r="B8" s="2">
        <v>0.47</v>
      </c>
      <c r="C8" s="19">
        <f>C3*D8</f>
        <v>0.54600000000000004</v>
      </c>
      <c r="D8" s="9">
        <v>0.15</v>
      </c>
      <c r="E8" s="24">
        <v>3.8</v>
      </c>
      <c r="F8" s="24">
        <f t="shared" si="0"/>
        <v>2.0748000000000002</v>
      </c>
      <c r="G8" s="21">
        <f t="shared" si="1"/>
        <v>0.97515600000000002</v>
      </c>
    </row>
    <row r="9" spans="1:8">
      <c r="A9" s="2" t="s">
        <v>64</v>
      </c>
      <c r="B9" s="2">
        <v>1.41</v>
      </c>
      <c r="C9" s="19">
        <f>C3*D9</f>
        <v>0.36400000000000005</v>
      </c>
      <c r="D9" s="9">
        <v>0.1</v>
      </c>
      <c r="E9" s="24">
        <v>3.8</v>
      </c>
      <c r="F9" s="24">
        <f t="shared" si="0"/>
        <v>1.3832000000000002</v>
      </c>
      <c r="G9" s="21">
        <f t="shared" si="1"/>
        <v>1.9503120000000003</v>
      </c>
    </row>
    <row r="10" spans="1:8">
      <c r="C10" s="19"/>
    </row>
    <row r="12" spans="1:8">
      <c r="A12" s="20" t="s">
        <v>35</v>
      </c>
      <c r="D12" s="20"/>
      <c r="E12" s="20"/>
      <c r="F12" s="20"/>
      <c r="G12" s="22">
        <f>SUM(G5:G11)</f>
        <v>13.652184</v>
      </c>
      <c r="H12" s="23">
        <f>G12*52</f>
        <v>709.91356800000005</v>
      </c>
    </row>
    <row r="15" spans="1:8">
      <c r="D15" t="s">
        <v>69</v>
      </c>
    </row>
    <row r="16" spans="1:8">
      <c r="A16" s="17" t="s">
        <v>65</v>
      </c>
    </row>
    <row r="17" spans="1:1">
      <c r="A17" t="s">
        <v>68</v>
      </c>
    </row>
  </sheetData>
  <sortState ref="A1:H1">
    <sortCondition descending="1" ref="F1"/>
  </sortState>
  <pageMargins left="0.7" right="0.7" top="0.75" bottom="0.75" header="0.3" footer="0.3"/>
  <pageSetup paperSize="9"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Homemade dogfood + vegan kibble</vt:lpstr>
      <vt:lpstr>Canned food</vt:lpstr>
      <vt:lpstr>Julius Gold kibble</vt:lpstr>
      <vt:lpstr>Vegan kibble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2018-06-03T00:05:28Z</dcterms:modified>
</cp:coreProperties>
</file>