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filterPrivacy="1" codeName="ThisWorkbook"/>
  <xr:revisionPtr revIDLastSave="1604" documentId="8_{AC75A6F1-C597-444D-9E76-AC33F88339D2}" xr6:coauthVersionLast="47" xr6:coauthVersionMax="47" xr10:uidLastSave="{F82EE166-9E0F-4D77-970B-BBB0B9AE6FDA}"/>
  <bookViews>
    <workbookView xWindow="-120" yWindow="-120" windowWidth="29040" windowHeight="15720" xr2:uid="{00000000-000D-0000-FFFF-FFFF00000000}"/>
  </bookViews>
  <sheets>
    <sheet name="Datos de clientes potenciales" sheetId="2" r:id="rId1"/>
    <sheet name="Ventas previstas " sheetId="3" r:id="rId2"/>
    <sheet name="Funnel de Venta" sheetId="7" r:id="rId3"/>
    <sheet name="Datos" sheetId="6" r:id="rId4"/>
  </sheets>
  <definedNames>
    <definedName name="_xlnm._FilterDatabase" localSheetId="0">'Datos de clientes potenciales'!$J$6:$J$95</definedName>
    <definedName name="FechaSeguimiento">'Datos de clientes potenciales'!$B$4</definedName>
    <definedName name="Fila_inicial">MIN(ROW(DatosClientesPotenciales[]))+1</definedName>
    <definedName name="Título1">DatosClientesPotenciales[[#Headers],[Nombre del cliente potencial]]</definedName>
    <definedName name="Título2">VentasPrevistas[[#Headers],[Nombre del cliente potencial]]</definedName>
    <definedName name="TítuloFilaRegión1..N22">'Ventas previstas '!$B$97</definedName>
    <definedName name="_xlnm.Print_Titles" localSheetId="0">'Datos de clientes potenciales'!$6:$6</definedName>
    <definedName name="_xlnm.Print_Titles" localSheetId="1">'Ventas previstas '!$6:$6</definedName>
    <definedName name="ÚltimaEntrada">MIN(ROW(DatosClientesPotenciales[]))+ROWS(DatosClientesPotenciales[])-1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96" i="3" l="1"/>
  <c r="P7" i="3"/>
  <c r="P96" i="3" s="1"/>
  <c r="Q7" i="3"/>
  <c r="Q96" i="3" s="1"/>
  <c r="R7" i="3"/>
  <c r="R96" i="3" s="1"/>
  <c r="S7" i="3"/>
  <c r="S96" i="3" s="1"/>
  <c r="T7" i="3"/>
  <c r="T96" i="3" s="1"/>
  <c r="U7" i="3"/>
  <c r="U96" i="3" s="1"/>
  <c r="V7" i="3"/>
  <c r="V96" i="3" s="1"/>
  <c r="W7" i="3"/>
  <c r="W96" i="3" s="1"/>
  <c r="X7" i="3"/>
  <c r="X96" i="3" s="1"/>
  <c r="Y7" i="3"/>
  <c r="Z7" i="3"/>
  <c r="Z96" i="3" s="1"/>
  <c r="AA7" i="3"/>
  <c r="AB7" i="3"/>
  <c r="AC7" i="3"/>
  <c r="AC96" i="3" s="1"/>
  <c r="AD7" i="3"/>
  <c r="AD96" i="3" s="1"/>
  <c r="AE7" i="3"/>
  <c r="AE96" i="3" s="1"/>
  <c r="AF7" i="3"/>
  <c r="AF96" i="3" s="1"/>
  <c r="AG7" i="3"/>
  <c r="AG96" i="3" s="1"/>
  <c r="AH7" i="3"/>
  <c r="AH96" i="3" s="1"/>
  <c r="AI7" i="3"/>
  <c r="AI96" i="3" s="1"/>
  <c r="P8" i="3"/>
  <c r="Q8" i="3"/>
  <c r="R8" i="3"/>
  <c r="S8" i="3"/>
  <c r="T8" i="3"/>
  <c r="U8" i="3"/>
  <c r="V8" i="3"/>
  <c r="W8" i="3"/>
  <c r="X8" i="3"/>
  <c r="Y8" i="3"/>
  <c r="Y96" i="3" s="1"/>
  <c r="Z8" i="3"/>
  <c r="AA8" i="3"/>
  <c r="AB8" i="3"/>
  <c r="AC8" i="3"/>
  <c r="AD8" i="3"/>
  <c r="AE8" i="3"/>
  <c r="AF8" i="3"/>
  <c r="AG8" i="3"/>
  <c r="AH8" i="3"/>
  <c r="AI8" i="3"/>
  <c r="P9" i="3"/>
  <c r="Q9" i="3"/>
  <c r="R9" i="3"/>
  <c r="S9" i="3"/>
  <c r="T9" i="3"/>
  <c r="U9" i="3"/>
  <c r="V9" i="3"/>
  <c r="W9" i="3"/>
  <c r="X9" i="3"/>
  <c r="Y9" i="3"/>
  <c r="Z9" i="3"/>
  <c r="AA9" i="3"/>
  <c r="AA96" i="3" s="1"/>
  <c r="AB9" i="3"/>
  <c r="AC9" i="3"/>
  <c r="AD9" i="3"/>
  <c r="AE9" i="3"/>
  <c r="AF9" i="3"/>
  <c r="AG9" i="3"/>
  <c r="AH9" i="3"/>
  <c r="AI9" i="3"/>
  <c r="P10" i="3"/>
  <c r="Q10" i="3"/>
  <c r="R10" i="3"/>
  <c r="S10" i="3"/>
  <c r="T10" i="3"/>
  <c r="U10" i="3"/>
  <c r="V10" i="3"/>
  <c r="W10" i="3"/>
  <c r="X10" i="3"/>
  <c r="Y10" i="3"/>
  <c r="Z10" i="3"/>
  <c r="AA10" i="3"/>
  <c r="AB10" i="3"/>
  <c r="AC10" i="3"/>
  <c r="AD10" i="3"/>
  <c r="AE10" i="3"/>
  <c r="AF10" i="3"/>
  <c r="AG10" i="3"/>
  <c r="AH10" i="3"/>
  <c r="AI10" i="3"/>
  <c r="P11" i="3"/>
  <c r="Q11" i="3"/>
  <c r="R11" i="3"/>
  <c r="S11" i="3"/>
  <c r="T11" i="3"/>
  <c r="U11" i="3"/>
  <c r="V11" i="3"/>
  <c r="W11" i="3"/>
  <c r="X11" i="3"/>
  <c r="Y11" i="3"/>
  <c r="Z11" i="3"/>
  <c r="AA11" i="3"/>
  <c r="AB11" i="3"/>
  <c r="AC11" i="3"/>
  <c r="AD11" i="3"/>
  <c r="AE11" i="3"/>
  <c r="AF11" i="3"/>
  <c r="AG11" i="3"/>
  <c r="AH11" i="3"/>
  <c r="AI11" i="3"/>
  <c r="P12" i="3"/>
  <c r="Q12" i="3"/>
  <c r="R12" i="3"/>
  <c r="S12" i="3"/>
  <c r="T12" i="3"/>
  <c r="U12" i="3"/>
  <c r="V12" i="3"/>
  <c r="W12" i="3"/>
  <c r="X12" i="3"/>
  <c r="Y12" i="3"/>
  <c r="Z12" i="3"/>
  <c r="AA12" i="3"/>
  <c r="AB12" i="3"/>
  <c r="AC12" i="3"/>
  <c r="AD12" i="3"/>
  <c r="AE12" i="3"/>
  <c r="AF12" i="3"/>
  <c r="AG12" i="3"/>
  <c r="AH12" i="3"/>
  <c r="AI12" i="3"/>
  <c r="P13" i="3"/>
  <c r="Q13" i="3"/>
  <c r="R13" i="3"/>
  <c r="S13" i="3"/>
  <c r="T13" i="3"/>
  <c r="U13" i="3"/>
  <c r="V13" i="3"/>
  <c r="W13" i="3"/>
  <c r="X13" i="3"/>
  <c r="Y13" i="3"/>
  <c r="Z13" i="3"/>
  <c r="AA13" i="3"/>
  <c r="AB13" i="3"/>
  <c r="AC13" i="3"/>
  <c r="AD13" i="3"/>
  <c r="AE13" i="3"/>
  <c r="AF13" i="3"/>
  <c r="AG13" i="3"/>
  <c r="AH13" i="3"/>
  <c r="AI13" i="3"/>
  <c r="P14" i="3"/>
  <c r="Q14" i="3"/>
  <c r="R14" i="3"/>
  <c r="S14" i="3"/>
  <c r="T14" i="3"/>
  <c r="U14" i="3"/>
  <c r="V14" i="3"/>
  <c r="W14" i="3"/>
  <c r="X14" i="3"/>
  <c r="Y14" i="3"/>
  <c r="Z14" i="3"/>
  <c r="AA14" i="3"/>
  <c r="AB14" i="3"/>
  <c r="AC14" i="3"/>
  <c r="AD14" i="3"/>
  <c r="AE14" i="3"/>
  <c r="AF14" i="3"/>
  <c r="AG14" i="3"/>
  <c r="AH14" i="3"/>
  <c r="AI14" i="3"/>
  <c r="P15" i="3"/>
  <c r="Q15" i="3"/>
  <c r="R15" i="3"/>
  <c r="S15" i="3"/>
  <c r="T15" i="3"/>
  <c r="U15" i="3"/>
  <c r="V15" i="3"/>
  <c r="W15" i="3"/>
  <c r="X15" i="3"/>
  <c r="Y15" i="3"/>
  <c r="Z15" i="3"/>
  <c r="AA15" i="3"/>
  <c r="AB15" i="3"/>
  <c r="AC15" i="3"/>
  <c r="AD15" i="3"/>
  <c r="AE15" i="3"/>
  <c r="AF15" i="3"/>
  <c r="AG15" i="3"/>
  <c r="AH15" i="3"/>
  <c r="AI15" i="3"/>
  <c r="P16" i="3"/>
  <c r="Q16" i="3"/>
  <c r="R16" i="3"/>
  <c r="S16" i="3"/>
  <c r="T16" i="3"/>
  <c r="U16" i="3"/>
  <c r="V16" i="3"/>
  <c r="W16" i="3"/>
  <c r="X16" i="3"/>
  <c r="Y16" i="3"/>
  <c r="Z16" i="3"/>
  <c r="AA16" i="3"/>
  <c r="AB16" i="3"/>
  <c r="AC16" i="3"/>
  <c r="AD16" i="3"/>
  <c r="AE16" i="3"/>
  <c r="AF16" i="3"/>
  <c r="AG16" i="3"/>
  <c r="AH16" i="3"/>
  <c r="AI16" i="3"/>
  <c r="P17" i="3"/>
  <c r="Q17" i="3"/>
  <c r="R17" i="3"/>
  <c r="S17" i="3"/>
  <c r="T17" i="3"/>
  <c r="U17" i="3"/>
  <c r="V17" i="3"/>
  <c r="W17" i="3"/>
  <c r="X17" i="3"/>
  <c r="Y17" i="3"/>
  <c r="Z17" i="3"/>
  <c r="AA17" i="3"/>
  <c r="AB17" i="3"/>
  <c r="AC17" i="3"/>
  <c r="AD17" i="3"/>
  <c r="AE17" i="3"/>
  <c r="AF17" i="3"/>
  <c r="AG17" i="3"/>
  <c r="AH17" i="3"/>
  <c r="AI17" i="3"/>
  <c r="P18" i="3"/>
  <c r="Q18" i="3"/>
  <c r="R18" i="3"/>
  <c r="S18" i="3"/>
  <c r="T18" i="3"/>
  <c r="U18" i="3"/>
  <c r="V18" i="3"/>
  <c r="W18" i="3"/>
  <c r="X18" i="3"/>
  <c r="Y18" i="3"/>
  <c r="Z18" i="3"/>
  <c r="AA18" i="3"/>
  <c r="AB18" i="3"/>
  <c r="AC18" i="3"/>
  <c r="AD18" i="3"/>
  <c r="AE18" i="3"/>
  <c r="AF18" i="3"/>
  <c r="AG18" i="3"/>
  <c r="AH18" i="3"/>
  <c r="AI18" i="3"/>
  <c r="P19" i="3"/>
  <c r="Q19" i="3"/>
  <c r="R19" i="3"/>
  <c r="S19" i="3"/>
  <c r="T19" i="3"/>
  <c r="U19" i="3"/>
  <c r="V19" i="3"/>
  <c r="W19" i="3"/>
  <c r="X19" i="3"/>
  <c r="Y19" i="3"/>
  <c r="Z19" i="3"/>
  <c r="AA19" i="3"/>
  <c r="AB19" i="3"/>
  <c r="AC19" i="3"/>
  <c r="AD19" i="3"/>
  <c r="AE19" i="3"/>
  <c r="AF19" i="3"/>
  <c r="AG19" i="3"/>
  <c r="AH19" i="3"/>
  <c r="AI19" i="3"/>
  <c r="P20" i="3"/>
  <c r="Q20" i="3"/>
  <c r="R20" i="3"/>
  <c r="S20" i="3"/>
  <c r="T20" i="3"/>
  <c r="U20" i="3"/>
  <c r="V20" i="3"/>
  <c r="W20" i="3"/>
  <c r="X20" i="3"/>
  <c r="Y20" i="3"/>
  <c r="Z20" i="3"/>
  <c r="AA20" i="3"/>
  <c r="AB20" i="3"/>
  <c r="AC20" i="3"/>
  <c r="AD20" i="3"/>
  <c r="AE20" i="3"/>
  <c r="AF20" i="3"/>
  <c r="AG20" i="3"/>
  <c r="AH20" i="3"/>
  <c r="AI20" i="3"/>
  <c r="P21" i="3"/>
  <c r="Q21" i="3"/>
  <c r="R21" i="3"/>
  <c r="S21" i="3"/>
  <c r="T21" i="3"/>
  <c r="U21" i="3"/>
  <c r="V21" i="3"/>
  <c r="W21" i="3"/>
  <c r="X21" i="3"/>
  <c r="Y21" i="3"/>
  <c r="Z21" i="3"/>
  <c r="AA21" i="3"/>
  <c r="AB21" i="3"/>
  <c r="AC21" i="3"/>
  <c r="AD21" i="3"/>
  <c r="AE21" i="3"/>
  <c r="AF21" i="3"/>
  <c r="AG21" i="3"/>
  <c r="AH21" i="3"/>
  <c r="AI21" i="3"/>
  <c r="P22" i="3"/>
  <c r="Q22" i="3"/>
  <c r="R22" i="3"/>
  <c r="S22" i="3"/>
  <c r="T22" i="3"/>
  <c r="U22" i="3"/>
  <c r="V22" i="3"/>
  <c r="W22" i="3"/>
  <c r="X22" i="3"/>
  <c r="Y22" i="3"/>
  <c r="Z22" i="3"/>
  <c r="AA22" i="3"/>
  <c r="AB22" i="3"/>
  <c r="AC22" i="3"/>
  <c r="AD22" i="3"/>
  <c r="AE22" i="3"/>
  <c r="AF22" i="3"/>
  <c r="AG22" i="3"/>
  <c r="AH22" i="3"/>
  <c r="AI22" i="3"/>
  <c r="P23" i="3"/>
  <c r="Q23" i="3"/>
  <c r="R23" i="3"/>
  <c r="S23" i="3"/>
  <c r="T23" i="3"/>
  <c r="U23" i="3"/>
  <c r="V23" i="3"/>
  <c r="W23" i="3"/>
  <c r="X23" i="3"/>
  <c r="Y23" i="3"/>
  <c r="Z23" i="3"/>
  <c r="AA23" i="3"/>
  <c r="AB23" i="3"/>
  <c r="AC23" i="3"/>
  <c r="AD23" i="3"/>
  <c r="AE23" i="3"/>
  <c r="AF23" i="3"/>
  <c r="AG23" i="3"/>
  <c r="AH23" i="3"/>
  <c r="AI23" i="3"/>
  <c r="P24" i="3"/>
  <c r="Q24" i="3"/>
  <c r="R24" i="3"/>
  <c r="S24" i="3"/>
  <c r="T24" i="3"/>
  <c r="U24" i="3"/>
  <c r="V24" i="3"/>
  <c r="W24" i="3"/>
  <c r="X24" i="3"/>
  <c r="Y24" i="3"/>
  <c r="Z24" i="3"/>
  <c r="AA24" i="3"/>
  <c r="AB24" i="3"/>
  <c r="AC24" i="3"/>
  <c r="AD24" i="3"/>
  <c r="AE24" i="3"/>
  <c r="AF24" i="3"/>
  <c r="AG24" i="3"/>
  <c r="AH24" i="3"/>
  <c r="AI24" i="3"/>
  <c r="P25" i="3"/>
  <c r="Q25" i="3"/>
  <c r="R25" i="3"/>
  <c r="S25" i="3"/>
  <c r="T25" i="3"/>
  <c r="U25" i="3"/>
  <c r="V25" i="3"/>
  <c r="W25" i="3"/>
  <c r="X25" i="3"/>
  <c r="Y25" i="3"/>
  <c r="Z25" i="3"/>
  <c r="AA25" i="3"/>
  <c r="AB25" i="3"/>
  <c r="AC25" i="3"/>
  <c r="AD25" i="3"/>
  <c r="AE25" i="3"/>
  <c r="AF25" i="3"/>
  <c r="AG25" i="3"/>
  <c r="AH25" i="3"/>
  <c r="AI25" i="3"/>
  <c r="P26" i="3"/>
  <c r="Q26" i="3"/>
  <c r="R26" i="3"/>
  <c r="S26" i="3"/>
  <c r="T26" i="3"/>
  <c r="U26" i="3"/>
  <c r="V26" i="3"/>
  <c r="W26" i="3"/>
  <c r="X26" i="3"/>
  <c r="Y26" i="3"/>
  <c r="Z26" i="3"/>
  <c r="AA26" i="3"/>
  <c r="AB26" i="3"/>
  <c r="AC26" i="3"/>
  <c r="AD26" i="3"/>
  <c r="AE26" i="3"/>
  <c r="AF26" i="3"/>
  <c r="AG26" i="3"/>
  <c r="AH26" i="3"/>
  <c r="AI26" i="3"/>
  <c r="P27" i="3"/>
  <c r="Q27" i="3"/>
  <c r="R27" i="3"/>
  <c r="S27" i="3"/>
  <c r="T27" i="3"/>
  <c r="U27" i="3"/>
  <c r="V27" i="3"/>
  <c r="W27" i="3"/>
  <c r="X27" i="3"/>
  <c r="Y27" i="3"/>
  <c r="Z27" i="3"/>
  <c r="AA27" i="3"/>
  <c r="AB27" i="3"/>
  <c r="AC27" i="3"/>
  <c r="AD27" i="3"/>
  <c r="AE27" i="3"/>
  <c r="AF27" i="3"/>
  <c r="AG27" i="3"/>
  <c r="AH27" i="3"/>
  <c r="AI27" i="3"/>
  <c r="P28" i="3"/>
  <c r="Q28" i="3"/>
  <c r="R28" i="3"/>
  <c r="S28" i="3"/>
  <c r="T28" i="3"/>
  <c r="U28" i="3"/>
  <c r="V28" i="3"/>
  <c r="W28" i="3"/>
  <c r="X28" i="3"/>
  <c r="Y28" i="3"/>
  <c r="Z28" i="3"/>
  <c r="AA28" i="3"/>
  <c r="AB28" i="3"/>
  <c r="AC28" i="3"/>
  <c r="AD28" i="3"/>
  <c r="AE28" i="3"/>
  <c r="AF28" i="3"/>
  <c r="AG28" i="3"/>
  <c r="AH28" i="3"/>
  <c r="AI28" i="3"/>
  <c r="P29" i="3"/>
  <c r="Q29" i="3"/>
  <c r="R29" i="3"/>
  <c r="S29" i="3"/>
  <c r="T29" i="3"/>
  <c r="U29" i="3"/>
  <c r="V29" i="3"/>
  <c r="W29" i="3"/>
  <c r="X29" i="3"/>
  <c r="Y29" i="3"/>
  <c r="Z29" i="3"/>
  <c r="AA29" i="3"/>
  <c r="AB29" i="3"/>
  <c r="AC29" i="3"/>
  <c r="AD29" i="3"/>
  <c r="AE29" i="3"/>
  <c r="AF29" i="3"/>
  <c r="AG29" i="3"/>
  <c r="AH29" i="3"/>
  <c r="AI29" i="3"/>
  <c r="P30" i="3"/>
  <c r="Q30" i="3"/>
  <c r="R30" i="3"/>
  <c r="S30" i="3"/>
  <c r="T30" i="3"/>
  <c r="U30" i="3"/>
  <c r="V30" i="3"/>
  <c r="W30" i="3"/>
  <c r="X30" i="3"/>
  <c r="Y30" i="3"/>
  <c r="Z30" i="3"/>
  <c r="AA30" i="3"/>
  <c r="AB30" i="3"/>
  <c r="AC30" i="3"/>
  <c r="AD30" i="3"/>
  <c r="AE30" i="3"/>
  <c r="AF30" i="3"/>
  <c r="AG30" i="3"/>
  <c r="AH30" i="3"/>
  <c r="AI30" i="3"/>
  <c r="P31" i="3"/>
  <c r="Q31" i="3"/>
  <c r="R31" i="3"/>
  <c r="S31" i="3"/>
  <c r="T31" i="3"/>
  <c r="U31" i="3"/>
  <c r="V31" i="3"/>
  <c r="W31" i="3"/>
  <c r="X31" i="3"/>
  <c r="Y31" i="3"/>
  <c r="Z31" i="3"/>
  <c r="AA31" i="3"/>
  <c r="AB31" i="3"/>
  <c r="AC31" i="3"/>
  <c r="AD31" i="3"/>
  <c r="AE31" i="3"/>
  <c r="AF31" i="3"/>
  <c r="AG31" i="3"/>
  <c r="AH31" i="3"/>
  <c r="AI31" i="3"/>
  <c r="P32" i="3"/>
  <c r="Q32" i="3"/>
  <c r="R32" i="3"/>
  <c r="S32" i="3"/>
  <c r="T32" i="3"/>
  <c r="U32" i="3"/>
  <c r="V32" i="3"/>
  <c r="W32" i="3"/>
  <c r="X32" i="3"/>
  <c r="Y32" i="3"/>
  <c r="Z32" i="3"/>
  <c r="AA32" i="3"/>
  <c r="AB32" i="3"/>
  <c r="AC32" i="3"/>
  <c r="AD32" i="3"/>
  <c r="AE32" i="3"/>
  <c r="AF32" i="3"/>
  <c r="AG32" i="3"/>
  <c r="AH32" i="3"/>
  <c r="AI32" i="3"/>
  <c r="P33" i="3"/>
  <c r="Q33" i="3"/>
  <c r="R33" i="3"/>
  <c r="S33" i="3"/>
  <c r="T33" i="3"/>
  <c r="U33" i="3"/>
  <c r="V33" i="3"/>
  <c r="W33" i="3"/>
  <c r="X33" i="3"/>
  <c r="Y33" i="3"/>
  <c r="Z33" i="3"/>
  <c r="AA33" i="3"/>
  <c r="AB33" i="3"/>
  <c r="AC33" i="3"/>
  <c r="AD33" i="3"/>
  <c r="AE33" i="3"/>
  <c r="AF33" i="3"/>
  <c r="AG33" i="3"/>
  <c r="AH33" i="3"/>
  <c r="AI33" i="3"/>
  <c r="P34" i="3"/>
  <c r="Q34" i="3"/>
  <c r="R34" i="3"/>
  <c r="S34" i="3"/>
  <c r="T34" i="3"/>
  <c r="U34" i="3"/>
  <c r="V34" i="3"/>
  <c r="W34" i="3"/>
  <c r="X34" i="3"/>
  <c r="Y34" i="3"/>
  <c r="Z34" i="3"/>
  <c r="AA34" i="3"/>
  <c r="AB34" i="3"/>
  <c r="AC34" i="3"/>
  <c r="AD34" i="3"/>
  <c r="AE34" i="3"/>
  <c r="AF34" i="3"/>
  <c r="AG34" i="3"/>
  <c r="AH34" i="3"/>
  <c r="AI34" i="3"/>
  <c r="P35" i="3"/>
  <c r="Q35" i="3"/>
  <c r="R35" i="3"/>
  <c r="S35" i="3"/>
  <c r="T35" i="3"/>
  <c r="U35" i="3"/>
  <c r="V35" i="3"/>
  <c r="W35" i="3"/>
  <c r="X35" i="3"/>
  <c r="Y35" i="3"/>
  <c r="Z35" i="3"/>
  <c r="AA35" i="3"/>
  <c r="AB35" i="3"/>
  <c r="AC35" i="3"/>
  <c r="AD35" i="3"/>
  <c r="AE35" i="3"/>
  <c r="AF35" i="3"/>
  <c r="AG35" i="3"/>
  <c r="AH35" i="3"/>
  <c r="AI35" i="3"/>
  <c r="P36" i="3"/>
  <c r="Q36" i="3"/>
  <c r="R36" i="3"/>
  <c r="S36" i="3"/>
  <c r="T36" i="3"/>
  <c r="U36" i="3"/>
  <c r="V36" i="3"/>
  <c r="W36" i="3"/>
  <c r="X36" i="3"/>
  <c r="Y36" i="3"/>
  <c r="Z36" i="3"/>
  <c r="AA36" i="3"/>
  <c r="AB36" i="3"/>
  <c r="AC36" i="3"/>
  <c r="AD36" i="3"/>
  <c r="AE36" i="3"/>
  <c r="AF36" i="3"/>
  <c r="AG36" i="3"/>
  <c r="AH36" i="3"/>
  <c r="AI36" i="3"/>
  <c r="P37" i="3"/>
  <c r="Q37" i="3"/>
  <c r="R37" i="3"/>
  <c r="S37" i="3"/>
  <c r="T37" i="3"/>
  <c r="U37" i="3"/>
  <c r="V37" i="3"/>
  <c r="W37" i="3"/>
  <c r="X37" i="3"/>
  <c r="Y37" i="3"/>
  <c r="Z37" i="3"/>
  <c r="AA37" i="3"/>
  <c r="AB37" i="3"/>
  <c r="AC37" i="3"/>
  <c r="AD37" i="3"/>
  <c r="AE37" i="3"/>
  <c r="AF37" i="3"/>
  <c r="AG37" i="3"/>
  <c r="AH37" i="3"/>
  <c r="AI37" i="3"/>
  <c r="P38" i="3"/>
  <c r="Q38" i="3"/>
  <c r="R38" i="3"/>
  <c r="S38" i="3"/>
  <c r="T38" i="3"/>
  <c r="U38" i="3"/>
  <c r="V38" i="3"/>
  <c r="W38" i="3"/>
  <c r="X38" i="3"/>
  <c r="Y38" i="3"/>
  <c r="Z38" i="3"/>
  <c r="AA38" i="3"/>
  <c r="AB38" i="3"/>
  <c r="AC38" i="3"/>
  <c r="AD38" i="3"/>
  <c r="AE38" i="3"/>
  <c r="AF38" i="3"/>
  <c r="AG38" i="3"/>
  <c r="AH38" i="3"/>
  <c r="AI38" i="3"/>
  <c r="P39" i="3"/>
  <c r="Q39" i="3"/>
  <c r="R39" i="3"/>
  <c r="S39" i="3"/>
  <c r="T39" i="3"/>
  <c r="U39" i="3"/>
  <c r="V39" i="3"/>
  <c r="W39" i="3"/>
  <c r="X39" i="3"/>
  <c r="Y39" i="3"/>
  <c r="Z39" i="3"/>
  <c r="AA39" i="3"/>
  <c r="AB39" i="3"/>
  <c r="AC39" i="3"/>
  <c r="AD39" i="3"/>
  <c r="AE39" i="3"/>
  <c r="AF39" i="3"/>
  <c r="AG39" i="3"/>
  <c r="AH39" i="3"/>
  <c r="AI39" i="3"/>
  <c r="P40" i="3"/>
  <c r="Q40" i="3"/>
  <c r="R40" i="3"/>
  <c r="S40" i="3"/>
  <c r="T40" i="3"/>
  <c r="U40" i="3"/>
  <c r="V40" i="3"/>
  <c r="W40" i="3"/>
  <c r="X40" i="3"/>
  <c r="Y40" i="3"/>
  <c r="Z40" i="3"/>
  <c r="AA40" i="3"/>
  <c r="AB40" i="3"/>
  <c r="AC40" i="3"/>
  <c r="AD40" i="3"/>
  <c r="AE40" i="3"/>
  <c r="AF40" i="3"/>
  <c r="AG40" i="3"/>
  <c r="AH40" i="3"/>
  <c r="AI40" i="3"/>
  <c r="P41" i="3"/>
  <c r="Q41" i="3"/>
  <c r="R41" i="3"/>
  <c r="S41" i="3"/>
  <c r="T41" i="3"/>
  <c r="U41" i="3"/>
  <c r="V41" i="3"/>
  <c r="W41" i="3"/>
  <c r="X41" i="3"/>
  <c r="Y41" i="3"/>
  <c r="Z41" i="3"/>
  <c r="AA41" i="3"/>
  <c r="AB41" i="3"/>
  <c r="AC41" i="3"/>
  <c r="AD41" i="3"/>
  <c r="AE41" i="3"/>
  <c r="AF41" i="3"/>
  <c r="AG41" i="3"/>
  <c r="AH41" i="3"/>
  <c r="AI41" i="3"/>
  <c r="P42" i="3"/>
  <c r="Q42" i="3"/>
  <c r="R42" i="3"/>
  <c r="S42" i="3"/>
  <c r="T42" i="3"/>
  <c r="U42" i="3"/>
  <c r="V42" i="3"/>
  <c r="W42" i="3"/>
  <c r="X42" i="3"/>
  <c r="Y42" i="3"/>
  <c r="Z42" i="3"/>
  <c r="AA42" i="3"/>
  <c r="AB42" i="3"/>
  <c r="AC42" i="3"/>
  <c r="AD42" i="3"/>
  <c r="AE42" i="3"/>
  <c r="AF42" i="3"/>
  <c r="AG42" i="3"/>
  <c r="AH42" i="3"/>
  <c r="AI42" i="3"/>
  <c r="P43" i="3"/>
  <c r="Q43" i="3"/>
  <c r="R43" i="3"/>
  <c r="S43" i="3"/>
  <c r="T43" i="3"/>
  <c r="U43" i="3"/>
  <c r="V43" i="3"/>
  <c r="W43" i="3"/>
  <c r="X43" i="3"/>
  <c r="Y43" i="3"/>
  <c r="Z43" i="3"/>
  <c r="AA43" i="3"/>
  <c r="AB43" i="3"/>
  <c r="AC43" i="3"/>
  <c r="AD43" i="3"/>
  <c r="AE43" i="3"/>
  <c r="AF43" i="3"/>
  <c r="AG43" i="3"/>
  <c r="AH43" i="3"/>
  <c r="AI43" i="3"/>
  <c r="P44" i="3"/>
  <c r="Q44" i="3"/>
  <c r="R44" i="3"/>
  <c r="S44" i="3"/>
  <c r="T44" i="3"/>
  <c r="U44" i="3"/>
  <c r="V44" i="3"/>
  <c r="W44" i="3"/>
  <c r="X44" i="3"/>
  <c r="Y44" i="3"/>
  <c r="Z44" i="3"/>
  <c r="AA44" i="3"/>
  <c r="AB44" i="3"/>
  <c r="AC44" i="3"/>
  <c r="AD44" i="3"/>
  <c r="AE44" i="3"/>
  <c r="AF44" i="3"/>
  <c r="AG44" i="3"/>
  <c r="AH44" i="3"/>
  <c r="AI44" i="3"/>
  <c r="P45" i="3"/>
  <c r="Q45" i="3"/>
  <c r="R45" i="3"/>
  <c r="S45" i="3"/>
  <c r="T45" i="3"/>
  <c r="U45" i="3"/>
  <c r="V45" i="3"/>
  <c r="W45" i="3"/>
  <c r="X45" i="3"/>
  <c r="Y45" i="3"/>
  <c r="Z45" i="3"/>
  <c r="AA45" i="3"/>
  <c r="AB45" i="3"/>
  <c r="AC45" i="3"/>
  <c r="AD45" i="3"/>
  <c r="AE45" i="3"/>
  <c r="AF45" i="3"/>
  <c r="AG45" i="3"/>
  <c r="AH45" i="3"/>
  <c r="AI45" i="3"/>
  <c r="P46" i="3"/>
  <c r="Q46" i="3"/>
  <c r="R46" i="3"/>
  <c r="S46" i="3"/>
  <c r="T46" i="3"/>
  <c r="U46" i="3"/>
  <c r="V46" i="3"/>
  <c r="W46" i="3"/>
  <c r="X46" i="3"/>
  <c r="Y46" i="3"/>
  <c r="Z46" i="3"/>
  <c r="AA46" i="3"/>
  <c r="AB46" i="3"/>
  <c r="AC46" i="3"/>
  <c r="AD46" i="3"/>
  <c r="AE46" i="3"/>
  <c r="AF46" i="3"/>
  <c r="AG46" i="3"/>
  <c r="AH46" i="3"/>
  <c r="AI46" i="3"/>
  <c r="P47" i="3"/>
  <c r="Q47" i="3"/>
  <c r="R47" i="3"/>
  <c r="S47" i="3"/>
  <c r="T47" i="3"/>
  <c r="U47" i="3"/>
  <c r="V47" i="3"/>
  <c r="W47" i="3"/>
  <c r="X47" i="3"/>
  <c r="Y47" i="3"/>
  <c r="Z47" i="3"/>
  <c r="AA47" i="3"/>
  <c r="AB47" i="3"/>
  <c r="AC47" i="3"/>
  <c r="AD47" i="3"/>
  <c r="AE47" i="3"/>
  <c r="AF47" i="3"/>
  <c r="AG47" i="3"/>
  <c r="AH47" i="3"/>
  <c r="AI47" i="3"/>
  <c r="P48" i="3"/>
  <c r="Q48" i="3"/>
  <c r="R48" i="3"/>
  <c r="S48" i="3"/>
  <c r="T48" i="3"/>
  <c r="U48" i="3"/>
  <c r="V48" i="3"/>
  <c r="W48" i="3"/>
  <c r="X48" i="3"/>
  <c r="Y48" i="3"/>
  <c r="Z48" i="3"/>
  <c r="AA48" i="3"/>
  <c r="AB48" i="3"/>
  <c r="AC48" i="3"/>
  <c r="AD48" i="3"/>
  <c r="AE48" i="3"/>
  <c r="AF48" i="3"/>
  <c r="AG48" i="3"/>
  <c r="AH48" i="3"/>
  <c r="AI48" i="3"/>
  <c r="P49" i="3"/>
  <c r="Q49" i="3"/>
  <c r="R49" i="3"/>
  <c r="S49" i="3"/>
  <c r="T49" i="3"/>
  <c r="U49" i="3"/>
  <c r="V49" i="3"/>
  <c r="W49" i="3"/>
  <c r="X49" i="3"/>
  <c r="Y49" i="3"/>
  <c r="Z49" i="3"/>
  <c r="AA49" i="3"/>
  <c r="AB49" i="3"/>
  <c r="AC49" i="3"/>
  <c r="AD49" i="3"/>
  <c r="AE49" i="3"/>
  <c r="AF49" i="3"/>
  <c r="AG49" i="3"/>
  <c r="AH49" i="3"/>
  <c r="AI49" i="3"/>
  <c r="P50" i="3"/>
  <c r="Q50" i="3"/>
  <c r="R50" i="3"/>
  <c r="S50" i="3"/>
  <c r="T50" i="3"/>
  <c r="U50" i="3"/>
  <c r="V50" i="3"/>
  <c r="W50" i="3"/>
  <c r="X50" i="3"/>
  <c r="Y50" i="3"/>
  <c r="Z50" i="3"/>
  <c r="AA50" i="3"/>
  <c r="AB50" i="3"/>
  <c r="AC50" i="3"/>
  <c r="AD50" i="3"/>
  <c r="AE50" i="3"/>
  <c r="AF50" i="3"/>
  <c r="AG50" i="3"/>
  <c r="AH50" i="3"/>
  <c r="AI50" i="3"/>
  <c r="P51" i="3"/>
  <c r="Q51" i="3"/>
  <c r="R51" i="3"/>
  <c r="S51" i="3"/>
  <c r="T51" i="3"/>
  <c r="U51" i="3"/>
  <c r="V51" i="3"/>
  <c r="W51" i="3"/>
  <c r="X51" i="3"/>
  <c r="Y51" i="3"/>
  <c r="Z51" i="3"/>
  <c r="AA51" i="3"/>
  <c r="AB51" i="3"/>
  <c r="AC51" i="3"/>
  <c r="AD51" i="3"/>
  <c r="AE51" i="3"/>
  <c r="AF51" i="3"/>
  <c r="AG51" i="3"/>
  <c r="AH51" i="3"/>
  <c r="AI51" i="3"/>
  <c r="P52" i="3"/>
  <c r="Q52" i="3"/>
  <c r="R52" i="3"/>
  <c r="S52" i="3"/>
  <c r="T52" i="3"/>
  <c r="U52" i="3"/>
  <c r="V52" i="3"/>
  <c r="W52" i="3"/>
  <c r="X52" i="3"/>
  <c r="Y52" i="3"/>
  <c r="Z52" i="3"/>
  <c r="AA52" i="3"/>
  <c r="AB52" i="3"/>
  <c r="AC52" i="3"/>
  <c r="AD52" i="3"/>
  <c r="AE52" i="3"/>
  <c r="AF52" i="3"/>
  <c r="AG52" i="3"/>
  <c r="AH52" i="3"/>
  <c r="AI52" i="3"/>
  <c r="P53" i="3"/>
  <c r="Q53" i="3"/>
  <c r="R53" i="3"/>
  <c r="S53" i="3"/>
  <c r="T53" i="3"/>
  <c r="U53" i="3"/>
  <c r="V53" i="3"/>
  <c r="W53" i="3"/>
  <c r="X53" i="3"/>
  <c r="Y53" i="3"/>
  <c r="Z53" i="3"/>
  <c r="AA53" i="3"/>
  <c r="AB53" i="3"/>
  <c r="AC53" i="3"/>
  <c r="AD53" i="3"/>
  <c r="AE53" i="3"/>
  <c r="AF53" i="3"/>
  <c r="AG53" i="3"/>
  <c r="AH53" i="3"/>
  <c r="AI53" i="3"/>
  <c r="P54" i="3"/>
  <c r="Q54" i="3"/>
  <c r="R54" i="3"/>
  <c r="S54" i="3"/>
  <c r="T54" i="3"/>
  <c r="U54" i="3"/>
  <c r="V54" i="3"/>
  <c r="W54" i="3"/>
  <c r="X54" i="3"/>
  <c r="Y54" i="3"/>
  <c r="Z54" i="3"/>
  <c r="AA54" i="3"/>
  <c r="AB54" i="3"/>
  <c r="AC54" i="3"/>
  <c r="AD54" i="3"/>
  <c r="AE54" i="3"/>
  <c r="AF54" i="3"/>
  <c r="AG54" i="3"/>
  <c r="AH54" i="3"/>
  <c r="AI54" i="3"/>
  <c r="P55" i="3"/>
  <c r="Q55" i="3"/>
  <c r="R55" i="3"/>
  <c r="S55" i="3"/>
  <c r="T55" i="3"/>
  <c r="U55" i="3"/>
  <c r="V55" i="3"/>
  <c r="W55" i="3"/>
  <c r="X55" i="3"/>
  <c r="Y55" i="3"/>
  <c r="Z55" i="3"/>
  <c r="AA55" i="3"/>
  <c r="AB55" i="3"/>
  <c r="AC55" i="3"/>
  <c r="AD55" i="3"/>
  <c r="AE55" i="3"/>
  <c r="AF55" i="3"/>
  <c r="AG55" i="3"/>
  <c r="AH55" i="3"/>
  <c r="AI55" i="3"/>
  <c r="P56" i="3"/>
  <c r="Q56" i="3"/>
  <c r="R56" i="3"/>
  <c r="S56" i="3"/>
  <c r="T56" i="3"/>
  <c r="U56" i="3"/>
  <c r="V56" i="3"/>
  <c r="W56" i="3"/>
  <c r="X56" i="3"/>
  <c r="Y56" i="3"/>
  <c r="Z56" i="3"/>
  <c r="AA56" i="3"/>
  <c r="AB56" i="3"/>
  <c r="AC56" i="3"/>
  <c r="AD56" i="3"/>
  <c r="AE56" i="3"/>
  <c r="AF56" i="3"/>
  <c r="AG56" i="3"/>
  <c r="AH56" i="3"/>
  <c r="AI56" i="3"/>
  <c r="P57" i="3"/>
  <c r="Q57" i="3"/>
  <c r="R57" i="3"/>
  <c r="S57" i="3"/>
  <c r="T57" i="3"/>
  <c r="U57" i="3"/>
  <c r="V57" i="3"/>
  <c r="W57" i="3"/>
  <c r="X57" i="3"/>
  <c r="Y57" i="3"/>
  <c r="Z57" i="3"/>
  <c r="AA57" i="3"/>
  <c r="AB57" i="3"/>
  <c r="AC57" i="3"/>
  <c r="AD57" i="3"/>
  <c r="AE57" i="3"/>
  <c r="AF57" i="3"/>
  <c r="AG57" i="3"/>
  <c r="AH57" i="3"/>
  <c r="AI57" i="3"/>
  <c r="P58" i="3"/>
  <c r="Q58" i="3"/>
  <c r="R58" i="3"/>
  <c r="S58" i="3"/>
  <c r="T58" i="3"/>
  <c r="U58" i="3"/>
  <c r="V58" i="3"/>
  <c r="W58" i="3"/>
  <c r="X58" i="3"/>
  <c r="Y58" i="3"/>
  <c r="Z58" i="3"/>
  <c r="AA58" i="3"/>
  <c r="AB58" i="3"/>
  <c r="AC58" i="3"/>
  <c r="AD58" i="3"/>
  <c r="AE58" i="3"/>
  <c r="AF58" i="3"/>
  <c r="AG58" i="3"/>
  <c r="AH58" i="3"/>
  <c r="AI58" i="3"/>
  <c r="P59" i="3"/>
  <c r="Q59" i="3"/>
  <c r="R59" i="3"/>
  <c r="S59" i="3"/>
  <c r="T59" i="3"/>
  <c r="U59" i="3"/>
  <c r="V59" i="3"/>
  <c r="W59" i="3"/>
  <c r="X59" i="3"/>
  <c r="Y59" i="3"/>
  <c r="Z59" i="3"/>
  <c r="AA59" i="3"/>
  <c r="AB59" i="3"/>
  <c r="AC59" i="3"/>
  <c r="AD59" i="3"/>
  <c r="AE59" i="3"/>
  <c r="AF59" i="3"/>
  <c r="AG59" i="3"/>
  <c r="AH59" i="3"/>
  <c r="AI59" i="3"/>
  <c r="P60" i="3"/>
  <c r="Q60" i="3"/>
  <c r="R60" i="3"/>
  <c r="S60" i="3"/>
  <c r="T60" i="3"/>
  <c r="U60" i="3"/>
  <c r="V60" i="3"/>
  <c r="W60" i="3"/>
  <c r="X60" i="3"/>
  <c r="Y60" i="3"/>
  <c r="Z60" i="3"/>
  <c r="AA60" i="3"/>
  <c r="AB60" i="3"/>
  <c r="AC60" i="3"/>
  <c r="AD60" i="3"/>
  <c r="AE60" i="3"/>
  <c r="AF60" i="3"/>
  <c r="AG60" i="3"/>
  <c r="AH60" i="3"/>
  <c r="AI60" i="3"/>
  <c r="P61" i="3"/>
  <c r="Q61" i="3"/>
  <c r="R61" i="3"/>
  <c r="S61" i="3"/>
  <c r="T61" i="3"/>
  <c r="U61" i="3"/>
  <c r="V61" i="3"/>
  <c r="W61" i="3"/>
  <c r="X61" i="3"/>
  <c r="Y61" i="3"/>
  <c r="Z61" i="3"/>
  <c r="AA61" i="3"/>
  <c r="AB61" i="3"/>
  <c r="AC61" i="3"/>
  <c r="AD61" i="3"/>
  <c r="AE61" i="3"/>
  <c r="AF61" i="3"/>
  <c r="AG61" i="3"/>
  <c r="AH61" i="3"/>
  <c r="AI61" i="3"/>
  <c r="P62" i="3"/>
  <c r="Q62" i="3"/>
  <c r="R62" i="3"/>
  <c r="S62" i="3"/>
  <c r="T62" i="3"/>
  <c r="U62" i="3"/>
  <c r="V62" i="3"/>
  <c r="W62" i="3"/>
  <c r="X62" i="3"/>
  <c r="Y62" i="3"/>
  <c r="Z62" i="3"/>
  <c r="AA62" i="3"/>
  <c r="AB62" i="3"/>
  <c r="AC62" i="3"/>
  <c r="AD62" i="3"/>
  <c r="AE62" i="3"/>
  <c r="AF62" i="3"/>
  <c r="AG62" i="3"/>
  <c r="AH62" i="3"/>
  <c r="AI62" i="3"/>
  <c r="P63" i="3"/>
  <c r="Q63" i="3"/>
  <c r="R63" i="3"/>
  <c r="S63" i="3"/>
  <c r="T63" i="3"/>
  <c r="U63" i="3"/>
  <c r="V63" i="3"/>
  <c r="W63" i="3"/>
  <c r="X63" i="3"/>
  <c r="Y63" i="3"/>
  <c r="Z63" i="3"/>
  <c r="AA63" i="3"/>
  <c r="AB63" i="3"/>
  <c r="AC63" i="3"/>
  <c r="AD63" i="3"/>
  <c r="AE63" i="3"/>
  <c r="AF63" i="3"/>
  <c r="AG63" i="3"/>
  <c r="AH63" i="3"/>
  <c r="AI63" i="3"/>
  <c r="P64" i="3"/>
  <c r="Q64" i="3"/>
  <c r="R64" i="3"/>
  <c r="S64" i="3"/>
  <c r="T64" i="3"/>
  <c r="U64" i="3"/>
  <c r="V64" i="3"/>
  <c r="W64" i="3"/>
  <c r="X64" i="3"/>
  <c r="Y64" i="3"/>
  <c r="Z64" i="3"/>
  <c r="AA64" i="3"/>
  <c r="AB64" i="3"/>
  <c r="AC64" i="3"/>
  <c r="AD64" i="3"/>
  <c r="AE64" i="3"/>
  <c r="AF64" i="3"/>
  <c r="AG64" i="3"/>
  <c r="AH64" i="3"/>
  <c r="AI64" i="3"/>
  <c r="P65" i="3"/>
  <c r="Q65" i="3"/>
  <c r="R65" i="3"/>
  <c r="S65" i="3"/>
  <c r="T65" i="3"/>
  <c r="U65" i="3"/>
  <c r="V65" i="3"/>
  <c r="W65" i="3"/>
  <c r="X65" i="3"/>
  <c r="Y65" i="3"/>
  <c r="Z65" i="3"/>
  <c r="AA65" i="3"/>
  <c r="AB65" i="3"/>
  <c r="AC65" i="3"/>
  <c r="AD65" i="3"/>
  <c r="AE65" i="3"/>
  <c r="AF65" i="3"/>
  <c r="AG65" i="3"/>
  <c r="AH65" i="3"/>
  <c r="AI65" i="3"/>
  <c r="P66" i="3"/>
  <c r="Q66" i="3"/>
  <c r="R66" i="3"/>
  <c r="S66" i="3"/>
  <c r="T66" i="3"/>
  <c r="U66" i="3"/>
  <c r="V66" i="3"/>
  <c r="W66" i="3"/>
  <c r="X66" i="3"/>
  <c r="Y66" i="3"/>
  <c r="Z66" i="3"/>
  <c r="AA66" i="3"/>
  <c r="AB66" i="3"/>
  <c r="AC66" i="3"/>
  <c r="AD66" i="3"/>
  <c r="AE66" i="3"/>
  <c r="AF66" i="3"/>
  <c r="AG66" i="3"/>
  <c r="AH66" i="3"/>
  <c r="AI66" i="3"/>
  <c r="P67" i="3"/>
  <c r="Q67" i="3"/>
  <c r="R67" i="3"/>
  <c r="S67" i="3"/>
  <c r="T67" i="3"/>
  <c r="U67" i="3"/>
  <c r="V67" i="3"/>
  <c r="W67" i="3"/>
  <c r="X67" i="3"/>
  <c r="Y67" i="3"/>
  <c r="Z67" i="3"/>
  <c r="AA67" i="3"/>
  <c r="AB67" i="3"/>
  <c r="AC67" i="3"/>
  <c r="AD67" i="3"/>
  <c r="AE67" i="3"/>
  <c r="AF67" i="3"/>
  <c r="AG67" i="3"/>
  <c r="AH67" i="3"/>
  <c r="AI67" i="3"/>
  <c r="P68" i="3"/>
  <c r="Q68" i="3"/>
  <c r="R68" i="3"/>
  <c r="S68" i="3"/>
  <c r="T68" i="3"/>
  <c r="U68" i="3"/>
  <c r="V68" i="3"/>
  <c r="W68" i="3"/>
  <c r="X68" i="3"/>
  <c r="Y68" i="3"/>
  <c r="Z68" i="3"/>
  <c r="AA68" i="3"/>
  <c r="AB68" i="3"/>
  <c r="AC68" i="3"/>
  <c r="AD68" i="3"/>
  <c r="AE68" i="3"/>
  <c r="AF68" i="3"/>
  <c r="AG68" i="3"/>
  <c r="AH68" i="3"/>
  <c r="AI68" i="3"/>
  <c r="P69" i="3"/>
  <c r="Q69" i="3"/>
  <c r="R69" i="3"/>
  <c r="S69" i="3"/>
  <c r="T69" i="3"/>
  <c r="U69" i="3"/>
  <c r="V69" i="3"/>
  <c r="W69" i="3"/>
  <c r="X69" i="3"/>
  <c r="Y69" i="3"/>
  <c r="Z69" i="3"/>
  <c r="AA69" i="3"/>
  <c r="AB69" i="3"/>
  <c r="AC69" i="3"/>
  <c r="AD69" i="3"/>
  <c r="AE69" i="3"/>
  <c r="AF69" i="3"/>
  <c r="AG69" i="3"/>
  <c r="AH69" i="3"/>
  <c r="AI69" i="3"/>
  <c r="P70" i="3"/>
  <c r="Q70" i="3"/>
  <c r="R70" i="3"/>
  <c r="S70" i="3"/>
  <c r="T70" i="3"/>
  <c r="U70" i="3"/>
  <c r="V70" i="3"/>
  <c r="W70" i="3"/>
  <c r="X70" i="3"/>
  <c r="Y70" i="3"/>
  <c r="Z70" i="3"/>
  <c r="AA70" i="3"/>
  <c r="AB70" i="3"/>
  <c r="AC70" i="3"/>
  <c r="AD70" i="3"/>
  <c r="AE70" i="3"/>
  <c r="AF70" i="3"/>
  <c r="AG70" i="3"/>
  <c r="AH70" i="3"/>
  <c r="AI70" i="3"/>
  <c r="P71" i="3"/>
  <c r="Q71" i="3"/>
  <c r="R71" i="3"/>
  <c r="S71" i="3"/>
  <c r="T71" i="3"/>
  <c r="U71" i="3"/>
  <c r="V71" i="3"/>
  <c r="W71" i="3"/>
  <c r="X71" i="3"/>
  <c r="Y71" i="3"/>
  <c r="Z71" i="3"/>
  <c r="AA71" i="3"/>
  <c r="AB71" i="3"/>
  <c r="AC71" i="3"/>
  <c r="AD71" i="3"/>
  <c r="AE71" i="3"/>
  <c r="AF71" i="3"/>
  <c r="AG71" i="3"/>
  <c r="AH71" i="3"/>
  <c r="AI71" i="3"/>
  <c r="P72" i="3"/>
  <c r="Q72" i="3"/>
  <c r="R72" i="3"/>
  <c r="S72" i="3"/>
  <c r="T72" i="3"/>
  <c r="U72" i="3"/>
  <c r="V72" i="3"/>
  <c r="W72" i="3"/>
  <c r="X72" i="3"/>
  <c r="Y72" i="3"/>
  <c r="Z72" i="3"/>
  <c r="AA72" i="3"/>
  <c r="AB72" i="3"/>
  <c r="AC72" i="3"/>
  <c r="AD72" i="3"/>
  <c r="AE72" i="3"/>
  <c r="AF72" i="3"/>
  <c r="AG72" i="3"/>
  <c r="AH72" i="3"/>
  <c r="AI72" i="3"/>
  <c r="P73" i="3"/>
  <c r="Q73" i="3"/>
  <c r="R73" i="3"/>
  <c r="S73" i="3"/>
  <c r="T73" i="3"/>
  <c r="U73" i="3"/>
  <c r="V73" i="3"/>
  <c r="W73" i="3"/>
  <c r="X73" i="3"/>
  <c r="Y73" i="3"/>
  <c r="Z73" i="3"/>
  <c r="AA73" i="3"/>
  <c r="AB73" i="3"/>
  <c r="AC73" i="3"/>
  <c r="AD73" i="3"/>
  <c r="AE73" i="3"/>
  <c r="AF73" i="3"/>
  <c r="AG73" i="3"/>
  <c r="AH73" i="3"/>
  <c r="AI73" i="3"/>
  <c r="P74" i="3"/>
  <c r="Q74" i="3"/>
  <c r="R74" i="3"/>
  <c r="S74" i="3"/>
  <c r="T74" i="3"/>
  <c r="U74" i="3"/>
  <c r="V74" i="3"/>
  <c r="W74" i="3"/>
  <c r="X74" i="3"/>
  <c r="Y74" i="3"/>
  <c r="Z74" i="3"/>
  <c r="AA74" i="3"/>
  <c r="AB74" i="3"/>
  <c r="AC74" i="3"/>
  <c r="AD74" i="3"/>
  <c r="AE74" i="3"/>
  <c r="AF74" i="3"/>
  <c r="AG74" i="3"/>
  <c r="AH74" i="3"/>
  <c r="AI74" i="3"/>
  <c r="P75" i="3"/>
  <c r="Q75" i="3"/>
  <c r="R75" i="3"/>
  <c r="S75" i="3"/>
  <c r="T75" i="3"/>
  <c r="U75" i="3"/>
  <c r="V75" i="3"/>
  <c r="W75" i="3"/>
  <c r="X75" i="3"/>
  <c r="Y75" i="3"/>
  <c r="Z75" i="3"/>
  <c r="AA75" i="3"/>
  <c r="AB75" i="3"/>
  <c r="AC75" i="3"/>
  <c r="AD75" i="3"/>
  <c r="AE75" i="3"/>
  <c r="AF75" i="3"/>
  <c r="AG75" i="3"/>
  <c r="AH75" i="3"/>
  <c r="AI75" i="3"/>
  <c r="P76" i="3"/>
  <c r="Q76" i="3"/>
  <c r="R76" i="3"/>
  <c r="S76" i="3"/>
  <c r="T76" i="3"/>
  <c r="U76" i="3"/>
  <c r="V76" i="3"/>
  <c r="W76" i="3"/>
  <c r="X76" i="3"/>
  <c r="Y76" i="3"/>
  <c r="Z76" i="3"/>
  <c r="AA76" i="3"/>
  <c r="AB76" i="3"/>
  <c r="AC76" i="3"/>
  <c r="AD76" i="3"/>
  <c r="AE76" i="3"/>
  <c r="AF76" i="3"/>
  <c r="AG76" i="3"/>
  <c r="AH76" i="3"/>
  <c r="AI76" i="3"/>
  <c r="P77" i="3"/>
  <c r="Q77" i="3"/>
  <c r="R77" i="3"/>
  <c r="S77" i="3"/>
  <c r="T77" i="3"/>
  <c r="U77" i="3"/>
  <c r="V77" i="3"/>
  <c r="W77" i="3"/>
  <c r="X77" i="3"/>
  <c r="Y77" i="3"/>
  <c r="Z77" i="3"/>
  <c r="AA77" i="3"/>
  <c r="AB77" i="3"/>
  <c r="AC77" i="3"/>
  <c r="AD77" i="3"/>
  <c r="AE77" i="3"/>
  <c r="AF77" i="3"/>
  <c r="AG77" i="3"/>
  <c r="AH77" i="3"/>
  <c r="AI77" i="3"/>
  <c r="P78" i="3"/>
  <c r="Q78" i="3"/>
  <c r="R78" i="3"/>
  <c r="S78" i="3"/>
  <c r="T78" i="3"/>
  <c r="U78" i="3"/>
  <c r="V78" i="3"/>
  <c r="W78" i="3"/>
  <c r="X78" i="3"/>
  <c r="Y78" i="3"/>
  <c r="Z78" i="3"/>
  <c r="AA78" i="3"/>
  <c r="AB78" i="3"/>
  <c r="AC78" i="3"/>
  <c r="AD78" i="3"/>
  <c r="AE78" i="3"/>
  <c r="AF78" i="3"/>
  <c r="AG78" i="3"/>
  <c r="AH78" i="3"/>
  <c r="AI78" i="3"/>
  <c r="P79" i="3"/>
  <c r="Q79" i="3"/>
  <c r="R79" i="3"/>
  <c r="S79" i="3"/>
  <c r="T79" i="3"/>
  <c r="U79" i="3"/>
  <c r="V79" i="3"/>
  <c r="W79" i="3"/>
  <c r="X79" i="3"/>
  <c r="Y79" i="3"/>
  <c r="Z79" i="3"/>
  <c r="AA79" i="3"/>
  <c r="AB79" i="3"/>
  <c r="AC79" i="3"/>
  <c r="AD79" i="3"/>
  <c r="AE79" i="3"/>
  <c r="AF79" i="3"/>
  <c r="AG79" i="3"/>
  <c r="AH79" i="3"/>
  <c r="AI79" i="3"/>
  <c r="P80" i="3"/>
  <c r="Q80" i="3"/>
  <c r="R80" i="3"/>
  <c r="S80" i="3"/>
  <c r="T80" i="3"/>
  <c r="U80" i="3"/>
  <c r="V80" i="3"/>
  <c r="W80" i="3"/>
  <c r="X80" i="3"/>
  <c r="Y80" i="3"/>
  <c r="Z80" i="3"/>
  <c r="AA80" i="3"/>
  <c r="AB80" i="3"/>
  <c r="AC80" i="3"/>
  <c r="AD80" i="3"/>
  <c r="AE80" i="3"/>
  <c r="AF80" i="3"/>
  <c r="AG80" i="3"/>
  <c r="AH80" i="3"/>
  <c r="AI80" i="3"/>
  <c r="P81" i="3"/>
  <c r="Q81" i="3"/>
  <c r="R81" i="3"/>
  <c r="S81" i="3"/>
  <c r="T81" i="3"/>
  <c r="U81" i="3"/>
  <c r="V81" i="3"/>
  <c r="W81" i="3"/>
  <c r="X81" i="3"/>
  <c r="Y81" i="3"/>
  <c r="Z81" i="3"/>
  <c r="AA81" i="3"/>
  <c r="AB81" i="3"/>
  <c r="AC81" i="3"/>
  <c r="AD81" i="3"/>
  <c r="AE81" i="3"/>
  <c r="AF81" i="3"/>
  <c r="AG81" i="3"/>
  <c r="AH81" i="3"/>
  <c r="AI81" i="3"/>
  <c r="P82" i="3"/>
  <c r="Q82" i="3"/>
  <c r="R82" i="3"/>
  <c r="S82" i="3"/>
  <c r="T82" i="3"/>
  <c r="U82" i="3"/>
  <c r="V82" i="3"/>
  <c r="W82" i="3"/>
  <c r="X82" i="3"/>
  <c r="Y82" i="3"/>
  <c r="Z82" i="3"/>
  <c r="AA82" i="3"/>
  <c r="AB82" i="3"/>
  <c r="AC82" i="3"/>
  <c r="AD82" i="3"/>
  <c r="AE82" i="3"/>
  <c r="AF82" i="3"/>
  <c r="AG82" i="3"/>
  <c r="AH82" i="3"/>
  <c r="AI82" i="3"/>
  <c r="P83" i="3"/>
  <c r="Q83" i="3"/>
  <c r="R83" i="3"/>
  <c r="S83" i="3"/>
  <c r="T83" i="3"/>
  <c r="U83" i="3"/>
  <c r="V83" i="3"/>
  <c r="W83" i="3"/>
  <c r="X83" i="3"/>
  <c r="Y83" i="3"/>
  <c r="Z83" i="3"/>
  <c r="AA83" i="3"/>
  <c r="AB83" i="3"/>
  <c r="AC83" i="3"/>
  <c r="AD83" i="3"/>
  <c r="AE83" i="3"/>
  <c r="AF83" i="3"/>
  <c r="AG83" i="3"/>
  <c r="AH83" i="3"/>
  <c r="AI83" i="3"/>
  <c r="P84" i="3"/>
  <c r="Q84" i="3"/>
  <c r="R84" i="3"/>
  <c r="S84" i="3"/>
  <c r="T84" i="3"/>
  <c r="U84" i="3"/>
  <c r="V84" i="3"/>
  <c r="W84" i="3"/>
  <c r="X84" i="3"/>
  <c r="Y84" i="3"/>
  <c r="Z84" i="3"/>
  <c r="AA84" i="3"/>
  <c r="AB84" i="3"/>
  <c r="AC84" i="3"/>
  <c r="AD84" i="3"/>
  <c r="AE84" i="3"/>
  <c r="AF84" i="3"/>
  <c r="AG84" i="3"/>
  <c r="AH84" i="3"/>
  <c r="AI84" i="3"/>
  <c r="P85" i="3"/>
  <c r="Q85" i="3"/>
  <c r="R85" i="3"/>
  <c r="S85" i="3"/>
  <c r="T85" i="3"/>
  <c r="U85" i="3"/>
  <c r="V85" i="3"/>
  <c r="W85" i="3"/>
  <c r="X85" i="3"/>
  <c r="Y85" i="3"/>
  <c r="Z85" i="3"/>
  <c r="AA85" i="3"/>
  <c r="AB85" i="3"/>
  <c r="AC85" i="3"/>
  <c r="AD85" i="3"/>
  <c r="AE85" i="3"/>
  <c r="AF85" i="3"/>
  <c r="AG85" i="3"/>
  <c r="AH85" i="3"/>
  <c r="AI85" i="3"/>
  <c r="P86" i="3"/>
  <c r="Q86" i="3"/>
  <c r="R86" i="3"/>
  <c r="S86" i="3"/>
  <c r="T86" i="3"/>
  <c r="U86" i="3"/>
  <c r="V86" i="3"/>
  <c r="W86" i="3"/>
  <c r="X86" i="3"/>
  <c r="Y86" i="3"/>
  <c r="Z86" i="3"/>
  <c r="AA86" i="3"/>
  <c r="AB86" i="3"/>
  <c r="AC86" i="3"/>
  <c r="AD86" i="3"/>
  <c r="AE86" i="3"/>
  <c r="AF86" i="3"/>
  <c r="AG86" i="3"/>
  <c r="AH86" i="3"/>
  <c r="AI86" i="3"/>
  <c r="P87" i="3"/>
  <c r="Q87" i="3"/>
  <c r="R87" i="3"/>
  <c r="S87" i="3"/>
  <c r="T87" i="3"/>
  <c r="U87" i="3"/>
  <c r="V87" i="3"/>
  <c r="W87" i="3"/>
  <c r="X87" i="3"/>
  <c r="Y87" i="3"/>
  <c r="Z87" i="3"/>
  <c r="AA87" i="3"/>
  <c r="AB87" i="3"/>
  <c r="AC87" i="3"/>
  <c r="AD87" i="3"/>
  <c r="AE87" i="3"/>
  <c r="AF87" i="3"/>
  <c r="AG87" i="3"/>
  <c r="AH87" i="3"/>
  <c r="AI87" i="3"/>
  <c r="P88" i="3"/>
  <c r="Q88" i="3"/>
  <c r="R88" i="3"/>
  <c r="S88" i="3"/>
  <c r="T88" i="3"/>
  <c r="U88" i="3"/>
  <c r="V88" i="3"/>
  <c r="W88" i="3"/>
  <c r="X88" i="3"/>
  <c r="Y88" i="3"/>
  <c r="Z88" i="3"/>
  <c r="AA88" i="3"/>
  <c r="AB88" i="3"/>
  <c r="AC88" i="3"/>
  <c r="AD88" i="3"/>
  <c r="AE88" i="3"/>
  <c r="AF88" i="3"/>
  <c r="AG88" i="3"/>
  <c r="AH88" i="3"/>
  <c r="AI88" i="3"/>
  <c r="P89" i="3"/>
  <c r="Q89" i="3"/>
  <c r="R89" i="3"/>
  <c r="S89" i="3"/>
  <c r="T89" i="3"/>
  <c r="U89" i="3"/>
  <c r="V89" i="3"/>
  <c r="W89" i="3"/>
  <c r="X89" i="3"/>
  <c r="Y89" i="3"/>
  <c r="Z89" i="3"/>
  <c r="AA89" i="3"/>
  <c r="AB89" i="3"/>
  <c r="AC89" i="3"/>
  <c r="AD89" i="3"/>
  <c r="AE89" i="3"/>
  <c r="AF89" i="3"/>
  <c r="AG89" i="3"/>
  <c r="AH89" i="3"/>
  <c r="AI89" i="3"/>
  <c r="P90" i="3"/>
  <c r="Q90" i="3"/>
  <c r="R90" i="3"/>
  <c r="S90" i="3"/>
  <c r="T90" i="3"/>
  <c r="U90" i="3"/>
  <c r="V90" i="3"/>
  <c r="W90" i="3"/>
  <c r="X90" i="3"/>
  <c r="Y90" i="3"/>
  <c r="Z90" i="3"/>
  <c r="AA90" i="3"/>
  <c r="AB90" i="3"/>
  <c r="AC90" i="3"/>
  <c r="AD90" i="3"/>
  <c r="AE90" i="3"/>
  <c r="AF90" i="3"/>
  <c r="AG90" i="3"/>
  <c r="AH90" i="3"/>
  <c r="AI90" i="3"/>
  <c r="P91" i="3"/>
  <c r="Q91" i="3"/>
  <c r="R91" i="3"/>
  <c r="S91" i="3"/>
  <c r="T91" i="3"/>
  <c r="U91" i="3"/>
  <c r="V91" i="3"/>
  <c r="W91" i="3"/>
  <c r="X91" i="3"/>
  <c r="Y91" i="3"/>
  <c r="Z91" i="3"/>
  <c r="AA91" i="3"/>
  <c r="AB91" i="3"/>
  <c r="AC91" i="3"/>
  <c r="AD91" i="3"/>
  <c r="AE91" i="3"/>
  <c r="AF91" i="3"/>
  <c r="AG91" i="3"/>
  <c r="AH91" i="3"/>
  <c r="AI91" i="3"/>
  <c r="P92" i="3"/>
  <c r="Q92" i="3"/>
  <c r="R92" i="3"/>
  <c r="S92" i="3"/>
  <c r="T92" i="3"/>
  <c r="U92" i="3"/>
  <c r="V92" i="3"/>
  <c r="W92" i="3"/>
  <c r="X92" i="3"/>
  <c r="Y92" i="3"/>
  <c r="Z92" i="3"/>
  <c r="AA92" i="3"/>
  <c r="AB92" i="3"/>
  <c r="AC92" i="3"/>
  <c r="AD92" i="3"/>
  <c r="AE92" i="3"/>
  <c r="AF92" i="3"/>
  <c r="AG92" i="3"/>
  <c r="AH92" i="3"/>
  <c r="AI92" i="3"/>
  <c r="P93" i="3"/>
  <c r="Q93" i="3"/>
  <c r="R93" i="3"/>
  <c r="S93" i="3"/>
  <c r="T93" i="3"/>
  <c r="U93" i="3"/>
  <c r="V93" i="3"/>
  <c r="W93" i="3"/>
  <c r="X93" i="3"/>
  <c r="Y93" i="3"/>
  <c r="Z93" i="3"/>
  <c r="AA93" i="3"/>
  <c r="AB93" i="3"/>
  <c r="AC93" i="3"/>
  <c r="AD93" i="3"/>
  <c r="AE93" i="3"/>
  <c r="AF93" i="3"/>
  <c r="AG93" i="3"/>
  <c r="AH93" i="3"/>
  <c r="AI93" i="3"/>
  <c r="P94" i="3"/>
  <c r="Q94" i="3"/>
  <c r="R94" i="3"/>
  <c r="S94" i="3"/>
  <c r="T94" i="3"/>
  <c r="U94" i="3"/>
  <c r="V94" i="3"/>
  <c r="W94" i="3"/>
  <c r="X94" i="3"/>
  <c r="Y94" i="3"/>
  <c r="Z94" i="3"/>
  <c r="AA94" i="3"/>
  <c r="AB94" i="3"/>
  <c r="AC94" i="3"/>
  <c r="AD94" i="3"/>
  <c r="AE94" i="3"/>
  <c r="AF94" i="3"/>
  <c r="AG94" i="3"/>
  <c r="AH94" i="3"/>
  <c r="AI94" i="3"/>
  <c r="P95" i="3"/>
  <c r="Q95" i="3"/>
  <c r="R95" i="3"/>
  <c r="S95" i="3"/>
  <c r="T95" i="3"/>
  <c r="U95" i="3"/>
  <c r="V95" i="3"/>
  <c r="W95" i="3"/>
  <c r="X95" i="3"/>
  <c r="Y95" i="3"/>
  <c r="Z95" i="3"/>
  <c r="AA95" i="3"/>
  <c r="AB95" i="3"/>
  <c r="AC95" i="3"/>
  <c r="AD95" i="3"/>
  <c r="AE95" i="3"/>
  <c r="AF95" i="3"/>
  <c r="AG95" i="3"/>
  <c r="AH95" i="3"/>
  <c r="AI95" i="3"/>
  <c r="L95" i="2"/>
  <c r="L94" i="2"/>
  <c r="L93" i="2"/>
  <c r="L92" i="2"/>
  <c r="L91" i="2"/>
  <c r="L90" i="2"/>
  <c r="L89" i="2"/>
  <c r="L88" i="2"/>
  <c r="L87" i="2"/>
  <c r="L86" i="2"/>
  <c r="L85" i="2"/>
  <c r="L84" i="2"/>
  <c r="L83" i="2"/>
  <c r="L82" i="2"/>
  <c r="L81" i="2"/>
  <c r="L80" i="2"/>
  <c r="L79" i="2"/>
  <c r="L78" i="2"/>
  <c r="L77" i="2"/>
  <c r="L76" i="2"/>
  <c r="L75" i="2"/>
  <c r="L74" i="2"/>
  <c r="L73" i="2"/>
  <c r="L72" i="2"/>
  <c r="L71" i="2"/>
  <c r="L70" i="2"/>
  <c r="L69" i="2"/>
  <c r="L68" i="2"/>
  <c r="L67" i="2"/>
  <c r="L66" i="2"/>
  <c r="L65" i="2"/>
  <c r="L64" i="2"/>
  <c r="L63" i="2"/>
  <c r="L62" i="2"/>
  <c r="L61" i="2"/>
  <c r="L60" i="2"/>
  <c r="L59" i="2"/>
  <c r="L58" i="2"/>
  <c r="L57" i="2"/>
  <c r="L56" i="2"/>
  <c r="L55" i="2"/>
  <c r="L54" i="2"/>
  <c r="L53" i="2"/>
  <c r="L52" i="2"/>
  <c r="L51" i="2"/>
  <c r="L50" i="2"/>
  <c r="L49" i="2"/>
  <c r="L48" i="2"/>
  <c r="L47" i="2"/>
  <c r="L46" i="2"/>
  <c r="L45" i="2"/>
  <c r="L44" i="2"/>
  <c r="L43" i="2"/>
  <c r="L42" i="2"/>
  <c r="L41" i="2"/>
  <c r="L40" i="2"/>
  <c r="L39" i="2"/>
  <c r="L38" i="2"/>
  <c r="L37" i="2"/>
  <c r="L36" i="2"/>
  <c r="L35" i="2"/>
  <c r="L34" i="2"/>
  <c r="L33" i="2"/>
  <c r="L32" i="2"/>
  <c r="L31" i="2"/>
  <c r="L30" i="2"/>
  <c r="L29" i="2"/>
  <c r="L28" i="2"/>
  <c r="L27" i="2"/>
  <c r="L26" i="2"/>
  <c r="L25" i="2"/>
  <c r="L24" i="2"/>
  <c r="L23" i="2"/>
  <c r="L22" i="2"/>
  <c r="L21" i="2"/>
  <c r="L20" i="2"/>
  <c r="L19" i="2"/>
  <c r="L18" i="2"/>
  <c r="L17" i="2"/>
  <c r="L16" i="2"/>
  <c r="L15" i="2"/>
  <c r="L14" i="2"/>
  <c r="L13" i="2"/>
  <c r="L12" i="2"/>
  <c r="L11" i="2"/>
  <c r="L10" i="2"/>
  <c r="L9" i="2"/>
  <c r="L8" i="2"/>
  <c r="L7" i="2"/>
  <c r="C17" i="7"/>
  <c r="C15" i="7"/>
  <c r="C48" i="7"/>
  <c r="E48" i="7"/>
  <c r="G48" i="7"/>
  <c r="D9" i="7"/>
  <c r="H54" i="7"/>
  <c r="F54" i="7"/>
  <c r="D54" i="7"/>
  <c r="H47" i="7"/>
  <c r="F47" i="7"/>
  <c r="D47" i="7"/>
  <c r="H40" i="7"/>
  <c r="F40" i="7"/>
  <c r="D40" i="7"/>
  <c r="H33" i="7"/>
  <c r="F33" i="7"/>
  <c r="D33" i="7"/>
  <c r="F4" i="7" l="1"/>
  <c r="F6" i="7"/>
  <c r="F7" i="7"/>
  <c r="F5" i="7"/>
  <c r="L96" i="2"/>
  <c r="C18" i="7"/>
  <c r="D17" i="7"/>
  <c r="G34" i="7"/>
  <c r="C41" i="7"/>
  <c r="E41" i="7"/>
  <c r="G41" i="7"/>
  <c r="C55" i="7"/>
  <c r="E55" i="7"/>
  <c r="G55" i="7"/>
  <c r="E34" i="7"/>
  <c r="C34" i="7"/>
  <c r="H4" i="7"/>
  <c r="B7"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G7" i="3"/>
  <c r="G8" i="3"/>
  <c r="G9" i="3"/>
  <c r="G10" i="3"/>
  <c r="G11" i="3"/>
  <c r="G12" i="3"/>
  <c r="G13" i="3"/>
  <c r="G14" i="3"/>
  <c r="G15"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H8" i="3"/>
  <c r="H9" i="3"/>
  <c r="H11" i="3"/>
  <c r="H12"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I7" i="3"/>
  <c r="I8" i="3"/>
  <c r="I10" i="3"/>
  <c r="I11" i="3"/>
  <c r="I12" i="3"/>
  <c r="I13" i="3"/>
  <c r="I14"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J7" i="3"/>
  <c r="J9" i="3"/>
  <c r="J10" i="3"/>
  <c r="J11" i="3"/>
  <c r="J12" i="3"/>
  <c r="J13" i="3"/>
  <c r="J15"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K7" i="3"/>
  <c r="K8" i="3"/>
  <c r="K10" i="3"/>
  <c r="K12" i="3"/>
  <c r="K13" i="3"/>
  <c r="K14" i="3"/>
  <c r="K16" i="3"/>
  <c r="K17" i="3"/>
  <c r="K18" i="3"/>
  <c r="K19" i="3"/>
  <c r="K20" i="3"/>
  <c r="K21"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L7" i="3"/>
  <c r="L8" i="3"/>
  <c r="L9" i="3"/>
  <c r="L11" i="3"/>
  <c r="L12" i="3"/>
  <c r="L13" i="3"/>
  <c r="L15" i="3"/>
  <c r="L16" i="3"/>
  <c r="L17" i="3"/>
  <c r="L18" i="3"/>
  <c r="L19" i="3"/>
  <c r="L20" i="3"/>
  <c r="L21" i="3"/>
  <c r="L22" i="3"/>
  <c r="L23" i="3"/>
  <c r="L24" i="3"/>
  <c r="L25" i="3"/>
  <c r="L26" i="3"/>
  <c r="L27" i="3"/>
  <c r="L28" i="3"/>
  <c r="L29" i="3"/>
  <c r="L30" i="3"/>
  <c r="L31" i="3"/>
  <c r="L32" i="3"/>
  <c r="L33" i="3"/>
  <c r="L34" i="3"/>
  <c r="L35" i="3"/>
  <c r="L36" i="3"/>
  <c r="L37" i="3"/>
  <c r="L38" i="3"/>
  <c r="L39" i="3"/>
  <c r="L40" i="3"/>
  <c r="L41" i="3"/>
  <c r="L42" i="3"/>
  <c r="L43" i="3"/>
  <c r="L44" i="3"/>
  <c r="L45" i="3"/>
  <c r="L46" i="3"/>
  <c r="L47" i="3"/>
  <c r="L48" i="3"/>
  <c r="L49" i="3"/>
  <c r="L50" i="3"/>
  <c r="M7" i="3"/>
  <c r="M8" i="3"/>
  <c r="M9" i="3"/>
  <c r="M10" i="3"/>
  <c r="M14" i="3"/>
  <c r="M15" i="3"/>
  <c r="M16" i="3"/>
  <c r="M17" i="3"/>
  <c r="M18" i="3"/>
  <c r="M19" i="3"/>
  <c r="M20" i="3"/>
  <c r="M21" i="3"/>
  <c r="M22" i="3"/>
  <c r="M23" i="3"/>
  <c r="M24" i="3"/>
  <c r="M25" i="3"/>
  <c r="M26" i="3"/>
  <c r="M27" i="3"/>
  <c r="M28" i="3"/>
  <c r="M29" i="3"/>
  <c r="M30" i="3"/>
  <c r="M31" i="3"/>
  <c r="M32" i="3"/>
  <c r="M33" i="3"/>
  <c r="M34" i="3"/>
  <c r="M35" i="3"/>
  <c r="M36" i="3"/>
  <c r="M37" i="3"/>
  <c r="M38" i="3"/>
  <c r="M39" i="3"/>
  <c r="M40" i="3"/>
  <c r="M41" i="3"/>
  <c r="M42" i="3"/>
  <c r="M43" i="3"/>
  <c r="M44" i="3"/>
  <c r="M45" i="3"/>
  <c r="M46" i="3"/>
  <c r="M47" i="3"/>
  <c r="M48" i="3"/>
  <c r="M49" i="3"/>
  <c r="M50" i="3"/>
  <c r="N7" i="3"/>
  <c r="N8" i="3"/>
  <c r="N9" i="3"/>
  <c r="N10" i="3"/>
  <c r="N11" i="3"/>
  <c r="N13" i="3"/>
  <c r="N14" i="3"/>
  <c r="N15" i="3"/>
  <c r="N16" i="3"/>
  <c r="N17" i="3"/>
  <c r="N18"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N47" i="3"/>
  <c r="N48" i="3"/>
  <c r="N49" i="3"/>
  <c r="N50" i="3"/>
  <c r="B95" i="3"/>
  <c r="D95" i="3"/>
  <c r="E95" i="3"/>
  <c r="F95" i="3"/>
  <c r="G95" i="3"/>
  <c r="H95" i="3"/>
  <c r="I95" i="3"/>
  <c r="J95" i="3"/>
  <c r="K95" i="3"/>
  <c r="L95" i="3"/>
  <c r="M95" i="3"/>
  <c r="N95" i="3"/>
  <c r="B94" i="3"/>
  <c r="C94" i="3"/>
  <c r="D94" i="3"/>
  <c r="E94" i="3"/>
  <c r="F94" i="3"/>
  <c r="G94" i="3"/>
  <c r="H94" i="3"/>
  <c r="I94" i="3"/>
  <c r="J94" i="3"/>
  <c r="K94" i="3"/>
  <c r="L94" i="3"/>
  <c r="M94" i="3"/>
  <c r="N94" i="3"/>
  <c r="B93" i="3"/>
  <c r="C93" i="3"/>
  <c r="D93" i="3"/>
  <c r="E93" i="3"/>
  <c r="F93" i="3"/>
  <c r="G93" i="3"/>
  <c r="H93" i="3"/>
  <c r="I93" i="3"/>
  <c r="J93" i="3"/>
  <c r="K93" i="3"/>
  <c r="L93" i="3"/>
  <c r="M93" i="3"/>
  <c r="N93" i="3"/>
  <c r="B92" i="3"/>
  <c r="C92" i="3"/>
  <c r="D92" i="3"/>
  <c r="E92" i="3"/>
  <c r="F92" i="3"/>
  <c r="G92" i="3"/>
  <c r="H92" i="3"/>
  <c r="I92" i="3"/>
  <c r="J92" i="3"/>
  <c r="K92" i="3"/>
  <c r="L92" i="3"/>
  <c r="M92" i="3"/>
  <c r="N92" i="3"/>
  <c r="B91" i="3"/>
  <c r="C91" i="3"/>
  <c r="D91" i="3"/>
  <c r="E91" i="3"/>
  <c r="F91" i="3"/>
  <c r="G91" i="3"/>
  <c r="H91" i="3"/>
  <c r="I91" i="3"/>
  <c r="J91" i="3"/>
  <c r="K91" i="3"/>
  <c r="L91" i="3"/>
  <c r="M91" i="3"/>
  <c r="N91" i="3"/>
  <c r="B90" i="3"/>
  <c r="C90" i="3"/>
  <c r="D90" i="3"/>
  <c r="E90" i="3"/>
  <c r="F90" i="3"/>
  <c r="G90" i="3"/>
  <c r="H90" i="3"/>
  <c r="I90" i="3"/>
  <c r="J90" i="3"/>
  <c r="K90" i="3"/>
  <c r="L90" i="3"/>
  <c r="M90" i="3"/>
  <c r="N90" i="3"/>
  <c r="B89" i="3"/>
  <c r="C89" i="3"/>
  <c r="D89" i="3"/>
  <c r="E89" i="3"/>
  <c r="F89" i="3"/>
  <c r="G89" i="3"/>
  <c r="H89" i="3"/>
  <c r="I89" i="3"/>
  <c r="J89" i="3"/>
  <c r="K89" i="3"/>
  <c r="L89" i="3"/>
  <c r="M89" i="3"/>
  <c r="N89" i="3"/>
  <c r="B88" i="3"/>
  <c r="C88" i="3"/>
  <c r="D88" i="3"/>
  <c r="E88" i="3"/>
  <c r="F88" i="3"/>
  <c r="G88" i="3"/>
  <c r="H88" i="3"/>
  <c r="I88" i="3"/>
  <c r="J88" i="3"/>
  <c r="K88" i="3"/>
  <c r="L88" i="3"/>
  <c r="M88" i="3"/>
  <c r="N88" i="3"/>
  <c r="B87" i="3"/>
  <c r="C87" i="3"/>
  <c r="D87" i="3"/>
  <c r="E87" i="3"/>
  <c r="F87" i="3"/>
  <c r="G87" i="3"/>
  <c r="H87" i="3"/>
  <c r="I87" i="3"/>
  <c r="J87" i="3"/>
  <c r="K87" i="3"/>
  <c r="L87" i="3"/>
  <c r="M87" i="3"/>
  <c r="N87" i="3"/>
  <c r="B86" i="3"/>
  <c r="C86" i="3"/>
  <c r="D86" i="3"/>
  <c r="E86" i="3"/>
  <c r="F86" i="3"/>
  <c r="G86" i="3"/>
  <c r="H86" i="3"/>
  <c r="I86" i="3"/>
  <c r="J86" i="3"/>
  <c r="K86" i="3"/>
  <c r="L86" i="3"/>
  <c r="M86" i="3"/>
  <c r="N86" i="3"/>
  <c r="B85" i="3"/>
  <c r="C85" i="3"/>
  <c r="D85" i="3"/>
  <c r="E85" i="3"/>
  <c r="F85" i="3"/>
  <c r="G85" i="3"/>
  <c r="H85" i="3"/>
  <c r="I85" i="3"/>
  <c r="J85" i="3"/>
  <c r="K85" i="3"/>
  <c r="L85" i="3"/>
  <c r="M85" i="3"/>
  <c r="N85"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F9" i="7" l="1"/>
  <c r="E9" i="7" l="1"/>
  <c r="D7" i="7"/>
  <c r="E7" i="7" s="1"/>
  <c r="D6" i="7"/>
  <c r="E6" i="7" s="1"/>
  <c r="D5" i="7"/>
  <c r="E5" i="7" s="1"/>
  <c r="D4" i="7"/>
  <c r="E4" i="7" s="1"/>
  <c r="C84" i="3"/>
  <c r="D84" i="3"/>
  <c r="E84" i="3"/>
  <c r="F84" i="3"/>
  <c r="G84" i="3"/>
  <c r="H84" i="3"/>
  <c r="I84" i="3"/>
  <c r="J84" i="3"/>
  <c r="K84" i="3"/>
  <c r="L84" i="3"/>
  <c r="M84" i="3"/>
  <c r="N84" i="3"/>
  <c r="C83" i="3"/>
  <c r="D83" i="3"/>
  <c r="E83" i="3"/>
  <c r="F83" i="3"/>
  <c r="G83" i="3"/>
  <c r="H83" i="3"/>
  <c r="I83" i="3"/>
  <c r="J83" i="3"/>
  <c r="K83" i="3"/>
  <c r="L83" i="3"/>
  <c r="M83" i="3"/>
  <c r="N83" i="3"/>
  <c r="C82" i="3"/>
  <c r="D82" i="3"/>
  <c r="E82" i="3"/>
  <c r="F82" i="3"/>
  <c r="G82" i="3"/>
  <c r="H82" i="3"/>
  <c r="I82" i="3"/>
  <c r="J82" i="3"/>
  <c r="K82" i="3"/>
  <c r="L82" i="3"/>
  <c r="M82" i="3"/>
  <c r="N82" i="3"/>
  <c r="C81" i="3"/>
  <c r="D81" i="3"/>
  <c r="E81" i="3"/>
  <c r="F81" i="3"/>
  <c r="G81" i="3"/>
  <c r="H81" i="3"/>
  <c r="I81" i="3"/>
  <c r="J81" i="3"/>
  <c r="K81" i="3"/>
  <c r="L81" i="3"/>
  <c r="M81" i="3"/>
  <c r="N81" i="3"/>
  <c r="C80" i="3"/>
  <c r="D80" i="3"/>
  <c r="E80" i="3"/>
  <c r="F80" i="3"/>
  <c r="G80" i="3"/>
  <c r="H80" i="3"/>
  <c r="I80" i="3"/>
  <c r="J80" i="3"/>
  <c r="K80" i="3"/>
  <c r="L80" i="3"/>
  <c r="M80" i="3"/>
  <c r="N80" i="3"/>
  <c r="C79" i="3"/>
  <c r="D79" i="3"/>
  <c r="E79" i="3"/>
  <c r="F79" i="3"/>
  <c r="G79" i="3"/>
  <c r="H79" i="3"/>
  <c r="I79" i="3"/>
  <c r="J79" i="3"/>
  <c r="K79" i="3"/>
  <c r="L79" i="3"/>
  <c r="M79" i="3"/>
  <c r="N79" i="3"/>
  <c r="C78" i="3"/>
  <c r="D78" i="3"/>
  <c r="E78" i="3"/>
  <c r="F78" i="3"/>
  <c r="G78" i="3"/>
  <c r="H78" i="3"/>
  <c r="I78" i="3"/>
  <c r="J78" i="3"/>
  <c r="K78" i="3"/>
  <c r="L78" i="3"/>
  <c r="M78" i="3"/>
  <c r="N78" i="3"/>
  <c r="C77" i="3"/>
  <c r="D77" i="3"/>
  <c r="E77" i="3"/>
  <c r="F77" i="3"/>
  <c r="G77" i="3"/>
  <c r="H77" i="3"/>
  <c r="I77" i="3"/>
  <c r="J77" i="3"/>
  <c r="K77" i="3"/>
  <c r="L77" i="3"/>
  <c r="M77" i="3"/>
  <c r="N77" i="3"/>
  <c r="C76" i="3"/>
  <c r="D76" i="3"/>
  <c r="E76" i="3"/>
  <c r="F76" i="3"/>
  <c r="G76" i="3"/>
  <c r="H76" i="3"/>
  <c r="I76" i="3"/>
  <c r="J76" i="3"/>
  <c r="K76" i="3"/>
  <c r="L76" i="3"/>
  <c r="M76" i="3"/>
  <c r="N76" i="3"/>
  <c r="C75" i="3"/>
  <c r="D75" i="3"/>
  <c r="E75" i="3"/>
  <c r="F75" i="3"/>
  <c r="G75" i="3"/>
  <c r="H75" i="3"/>
  <c r="I75" i="3"/>
  <c r="J75" i="3"/>
  <c r="K75" i="3"/>
  <c r="L75" i="3"/>
  <c r="M75" i="3"/>
  <c r="N75" i="3"/>
  <c r="C74" i="3"/>
  <c r="D74" i="3"/>
  <c r="E74" i="3"/>
  <c r="F74" i="3"/>
  <c r="G74" i="3"/>
  <c r="H74" i="3"/>
  <c r="I74" i="3"/>
  <c r="J74" i="3"/>
  <c r="K74" i="3"/>
  <c r="L74" i="3"/>
  <c r="M74" i="3"/>
  <c r="N74" i="3"/>
  <c r="C73" i="3"/>
  <c r="D73" i="3"/>
  <c r="E73" i="3"/>
  <c r="F73" i="3"/>
  <c r="G73" i="3"/>
  <c r="H73" i="3"/>
  <c r="I73" i="3"/>
  <c r="J73" i="3"/>
  <c r="K73" i="3"/>
  <c r="L73" i="3"/>
  <c r="M73" i="3"/>
  <c r="N73" i="3"/>
  <c r="C72" i="3"/>
  <c r="D72" i="3"/>
  <c r="E72" i="3"/>
  <c r="F72" i="3"/>
  <c r="G72" i="3"/>
  <c r="H72" i="3"/>
  <c r="I72" i="3"/>
  <c r="J72" i="3"/>
  <c r="K72" i="3"/>
  <c r="L72" i="3"/>
  <c r="M72" i="3"/>
  <c r="N72" i="3"/>
  <c r="C71" i="3"/>
  <c r="D71" i="3"/>
  <c r="E71" i="3"/>
  <c r="F71" i="3"/>
  <c r="G71" i="3"/>
  <c r="H71" i="3"/>
  <c r="I71" i="3"/>
  <c r="J71" i="3"/>
  <c r="K71" i="3"/>
  <c r="L71" i="3"/>
  <c r="M71" i="3"/>
  <c r="N71" i="3"/>
  <c r="C70" i="3"/>
  <c r="D70" i="3"/>
  <c r="E70" i="3"/>
  <c r="F70" i="3"/>
  <c r="G70" i="3"/>
  <c r="H70" i="3"/>
  <c r="I70" i="3"/>
  <c r="J70" i="3"/>
  <c r="K70" i="3"/>
  <c r="L70" i="3"/>
  <c r="M70" i="3"/>
  <c r="N70" i="3"/>
  <c r="C69" i="3"/>
  <c r="D69" i="3"/>
  <c r="E69" i="3"/>
  <c r="F69" i="3"/>
  <c r="G69" i="3"/>
  <c r="H69" i="3"/>
  <c r="I69" i="3"/>
  <c r="J69" i="3"/>
  <c r="K69" i="3"/>
  <c r="L69" i="3"/>
  <c r="M69" i="3"/>
  <c r="N69" i="3"/>
  <c r="C68" i="3"/>
  <c r="D68" i="3"/>
  <c r="E68" i="3"/>
  <c r="F68" i="3"/>
  <c r="G68" i="3"/>
  <c r="H68" i="3"/>
  <c r="I68" i="3"/>
  <c r="J68" i="3"/>
  <c r="K68" i="3"/>
  <c r="L68" i="3"/>
  <c r="M68" i="3"/>
  <c r="N68" i="3"/>
  <c r="C67" i="3"/>
  <c r="D67" i="3"/>
  <c r="E67" i="3"/>
  <c r="F67" i="3"/>
  <c r="G67" i="3"/>
  <c r="H67" i="3"/>
  <c r="I67" i="3"/>
  <c r="J67" i="3"/>
  <c r="K67" i="3"/>
  <c r="L67" i="3"/>
  <c r="M67" i="3"/>
  <c r="N67" i="3"/>
  <c r="C66" i="3"/>
  <c r="D66" i="3"/>
  <c r="E66" i="3"/>
  <c r="F66" i="3"/>
  <c r="G66" i="3"/>
  <c r="H66" i="3"/>
  <c r="I66" i="3"/>
  <c r="J66" i="3"/>
  <c r="K66" i="3"/>
  <c r="L66" i="3"/>
  <c r="M66" i="3"/>
  <c r="N66" i="3"/>
  <c r="C65" i="3"/>
  <c r="D65" i="3"/>
  <c r="E65" i="3"/>
  <c r="F65" i="3"/>
  <c r="G65" i="3"/>
  <c r="H65" i="3"/>
  <c r="I65" i="3"/>
  <c r="J65" i="3"/>
  <c r="K65" i="3"/>
  <c r="L65" i="3"/>
  <c r="M65" i="3"/>
  <c r="N65" i="3"/>
  <c r="C64" i="3"/>
  <c r="D64" i="3"/>
  <c r="E64" i="3"/>
  <c r="F64" i="3"/>
  <c r="G64" i="3"/>
  <c r="H64" i="3"/>
  <c r="I64" i="3"/>
  <c r="J64" i="3"/>
  <c r="K64" i="3"/>
  <c r="L64" i="3"/>
  <c r="M64" i="3"/>
  <c r="N64" i="3"/>
  <c r="C63" i="3"/>
  <c r="D63" i="3"/>
  <c r="E63" i="3"/>
  <c r="F63" i="3"/>
  <c r="G63" i="3"/>
  <c r="H63" i="3"/>
  <c r="I63" i="3"/>
  <c r="J63" i="3"/>
  <c r="K63" i="3"/>
  <c r="L63" i="3"/>
  <c r="M63" i="3"/>
  <c r="N63" i="3"/>
  <c r="C62" i="3"/>
  <c r="D62" i="3"/>
  <c r="E62" i="3"/>
  <c r="F62" i="3"/>
  <c r="G62" i="3"/>
  <c r="H62" i="3"/>
  <c r="I62" i="3"/>
  <c r="J62" i="3"/>
  <c r="K62" i="3"/>
  <c r="L62" i="3"/>
  <c r="M62" i="3"/>
  <c r="N62" i="3"/>
  <c r="C61" i="3"/>
  <c r="D61" i="3"/>
  <c r="E61" i="3"/>
  <c r="F61" i="3"/>
  <c r="G61" i="3"/>
  <c r="H61" i="3"/>
  <c r="I61" i="3"/>
  <c r="J61" i="3"/>
  <c r="K61" i="3"/>
  <c r="L61" i="3"/>
  <c r="M61" i="3"/>
  <c r="N61" i="3"/>
  <c r="C60" i="3"/>
  <c r="D60" i="3"/>
  <c r="E60" i="3"/>
  <c r="F60" i="3"/>
  <c r="I60" i="3"/>
  <c r="J60" i="3"/>
  <c r="K60" i="3"/>
  <c r="L60" i="3"/>
  <c r="M60" i="3"/>
  <c r="N60" i="3"/>
  <c r="C59" i="3"/>
  <c r="D59" i="3"/>
  <c r="E59" i="3"/>
  <c r="F59" i="3"/>
  <c r="G59" i="3"/>
  <c r="H59" i="3"/>
  <c r="J59" i="3"/>
  <c r="K59" i="3"/>
  <c r="L59" i="3"/>
  <c r="M59" i="3"/>
  <c r="N59" i="3"/>
  <c r="C58" i="3"/>
  <c r="D58" i="3"/>
  <c r="E58" i="3"/>
  <c r="F58" i="3"/>
  <c r="G58" i="3"/>
  <c r="H58" i="3"/>
  <c r="I58" i="3"/>
  <c r="K58" i="3"/>
  <c r="L58" i="3"/>
  <c r="M58" i="3"/>
  <c r="N58" i="3"/>
  <c r="J8" i="3"/>
  <c r="L14" i="3"/>
  <c r="K15" i="3"/>
  <c r="J16" i="3"/>
  <c r="H7" i="3"/>
  <c r="K11" i="3" l="1"/>
  <c r="M11" i="3"/>
  <c r="H13" i="3"/>
  <c r="M13" i="3"/>
  <c r="M12" i="3"/>
  <c r="N12" i="3"/>
  <c r="H10" i="3"/>
  <c r="L10" i="3"/>
  <c r="I9" i="3"/>
  <c r="K9" i="3"/>
  <c r="H60" i="3"/>
  <c r="G16" i="3"/>
  <c r="I59" i="3"/>
  <c r="I15" i="3"/>
  <c r="J58" i="3"/>
  <c r="J14" i="3"/>
  <c r="G4" i="7"/>
  <c r="G60" i="3"/>
  <c r="F8" i="7"/>
  <c r="I51" i="3"/>
  <c r="I52" i="3"/>
  <c r="I53" i="3"/>
  <c r="I54" i="3"/>
  <c r="I55" i="3"/>
  <c r="I56" i="3"/>
  <c r="I57" i="3"/>
  <c r="I96" i="2"/>
  <c r="N51" i="3" l="1"/>
  <c r="N52" i="3"/>
  <c r="N53" i="3"/>
  <c r="N54" i="3"/>
  <c r="N55" i="3"/>
  <c r="N56" i="3"/>
  <c r="N57" i="3"/>
  <c r="M51" i="3"/>
  <c r="M52" i="3"/>
  <c r="M53" i="3"/>
  <c r="M54" i="3"/>
  <c r="M55" i="3"/>
  <c r="M56" i="3"/>
  <c r="M57" i="3"/>
  <c r="L51" i="3"/>
  <c r="L52" i="3"/>
  <c r="L53" i="3"/>
  <c r="L54" i="3"/>
  <c r="L55" i="3"/>
  <c r="L56" i="3"/>
  <c r="L57" i="3"/>
  <c r="K51" i="3"/>
  <c r="K52" i="3"/>
  <c r="K53" i="3"/>
  <c r="K54" i="3"/>
  <c r="K55" i="3"/>
  <c r="K56" i="3"/>
  <c r="K57" i="3"/>
  <c r="J51" i="3"/>
  <c r="J52" i="3"/>
  <c r="J53" i="3"/>
  <c r="J54" i="3"/>
  <c r="J55" i="3"/>
  <c r="J56" i="3"/>
  <c r="J57" i="3"/>
  <c r="H51" i="3"/>
  <c r="H52" i="3"/>
  <c r="H53" i="3"/>
  <c r="H54" i="3"/>
  <c r="H55" i="3"/>
  <c r="H56" i="3"/>
  <c r="H57" i="3"/>
  <c r="G51" i="3"/>
  <c r="G52" i="3"/>
  <c r="G53" i="3"/>
  <c r="G54" i="3"/>
  <c r="G55" i="3"/>
  <c r="G56" i="3"/>
  <c r="G57" i="3"/>
  <c r="F51" i="3"/>
  <c r="F52" i="3"/>
  <c r="F53" i="3"/>
  <c r="F54" i="3"/>
  <c r="F55" i="3"/>
  <c r="F56" i="3"/>
  <c r="F57" i="3"/>
  <c r="E51" i="3"/>
  <c r="E52" i="3"/>
  <c r="E53" i="3"/>
  <c r="E54" i="3"/>
  <c r="E55" i="3"/>
  <c r="E56" i="3"/>
  <c r="E57" i="3"/>
  <c r="D51" i="3"/>
  <c r="D52" i="3"/>
  <c r="D53" i="3"/>
  <c r="D54" i="3"/>
  <c r="D55" i="3"/>
  <c r="D56" i="3"/>
  <c r="D57" i="3"/>
  <c r="C51" i="3"/>
  <c r="C52" i="3"/>
  <c r="C53" i="3"/>
  <c r="C54" i="3"/>
  <c r="C55" i="3"/>
  <c r="C56" i="3"/>
  <c r="C57" i="3"/>
  <c r="B4" i="2" l="1"/>
  <c r="B4" i="3" s="1"/>
  <c r="G96" i="3" l="1"/>
  <c r="E39" i="7" s="1"/>
  <c r="F96" i="3"/>
  <c r="C39" i="7" s="1"/>
  <c r="J96" i="3"/>
  <c r="E46" i="7" s="1"/>
  <c r="K96" i="3"/>
  <c r="G46" i="7" s="1"/>
  <c r="I96" i="3"/>
  <c r="C46" i="7" s="1"/>
  <c r="L96" i="3"/>
  <c r="C53" i="7" s="1"/>
  <c r="M96" i="3"/>
  <c r="E53" i="7" s="1"/>
  <c r="H96" i="3"/>
  <c r="G39" i="7" s="1"/>
  <c r="D96" i="3"/>
  <c r="E32" i="7" s="1"/>
  <c r="E96" i="3"/>
  <c r="G32" i="7" s="1"/>
  <c r="C96" i="3"/>
  <c r="C97" i="3" l="1"/>
  <c r="D97" i="3" s="1"/>
  <c r="E97" i="3" s="1"/>
  <c r="F97" i="3" s="1"/>
  <c r="G97" i="3" s="1"/>
  <c r="H97" i="3" s="1"/>
  <c r="I97" i="3" s="1"/>
  <c r="J97" i="3" s="1"/>
  <c r="K97" i="3" s="1"/>
  <c r="L97" i="3" s="1"/>
  <c r="M97" i="3" s="1"/>
  <c r="C32" i="7"/>
  <c r="N96" i="3"/>
  <c r="G53" i="7" s="1"/>
  <c r="C16" i="7" l="1"/>
  <c r="N9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G4" authorId="0" shapeId="0" xr:uid="{1D68D53B-7EF9-47C2-82A3-EB2BE0E52458}">
      <text>
        <r>
          <rPr>
            <b/>
            <sz val="9"/>
            <color indexed="81"/>
            <rFont val="Tahoma"/>
            <family val="2"/>
          </rPr>
          <t>Autor:</t>
        </r>
        <r>
          <rPr>
            <sz val="9"/>
            <color indexed="81"/>
            <rFont val="Tahoma"/>
            <family val="2"/>
          </rPr>
          <t xml:space="preserve">
Aquí puedes revisar la efectividad de tu prospección y conversión 
</t>
        </r>
      </text>
    </comment>
    <comment ref="H9" authorId="0" shapeId="0" xr:uid="{0C8147E8-7A30-43CB-9EF0-CD2E4DDB9B08}">
      <text>
        <r>
          <rPr>
            <b/>
            <sz val="9"/>
            <color indexed="81"/>
            <rFont val="Tahoma"/>
            <family val="2"/>
          </rPr>
          <t>Autor:</t>
        </r>
        <r>
          <rPr>
            <sz val="9"/>
            <color indexed="81"/>
            <rFont val="Tahoma"/>
            <family val="2"/>
          </rPr>
          <t xml:space="preserve">
Esta sección está formulada, por favor, evita realizar cambios</t>
        </r>
      </text>
    </comment>
    <comment ref="B13" authorId="0" shapeId="0" xr:uid="{01FA6FA5-AF59-416A-A7DC-3F7A6535E9A5}">
      <text>
        <r>
          <rPr>
            <b/>
            <sz val="9"/>
            <color indexed="81"/>
            <rFont val="Tahoma"/>
            <family val="2"/>
          </rPr>
          <t>Autor:</t>
        </r>
        <r>
          <rPr>
            <sz val="9"/>
            <color indexed="81"/>
            <rFont val="Tahoma"/>
            <family val="2"/>
          </rPr>
          <t xml:space="preserve">
Esta sección está formulada, evitemos hacer cambios</t>
        </r>
      </text>
    </comment>
    <comment ref="C31" authorId="0" shapeId="0" xr:uid="{462D4B98-8832-4BAD-B436-E6DE08AD5232}">
      <text>
        <r>
          <rPr>
            <b/>
            <sz val="9"/>
            <color indexed="81"/>
            <rFont val="Tahoma"/>
            <family val="2"/>
          </rPr>
          <t>Autor:</t>
        </r>
        <r>
          <rPr>
            <sz val="9"/>
            <color indexed="81"/>
            <rFont val="Tahoma"/>
            <family val="2"/>
          </rPr>
          <t xml:space="preserve">
Deberás incluir manualmente el objetivo mensual planeado</t>
        </r>
      </text>
    </comment>
    <comment ref="C32" authorId="0" shapeId="0" xr:uid="{AAD710E8-4D94-4988-B89A-3712F42AEAE8}">
      <text>
        <r>
          <rPr>
            <b/>
            <sz val="9"/>
            <color indexed="81"/>
            <rFont val="Tahoma"/>
            <family val="2"/>
          </rPr>
          <t>Autor:</t>
        </r>
        <r>
          <rPr>
            <sz val="9"/>
            <color indexed="81"/>
            <rFont val="Tahoma"/>
            <family val="2"/>
          </rPr>
          <t xml:space="preserve">
No modificar
</t>
        </r>
      </text>
    </comment>
    <comment ref="C33" authorId="0" shapeId="0" xr:uid="{ED33CCCF-A977-45DE-B378-35B6B5B872E0}">
      <text>
        <r>
          <rPr>
            <b/>
            <sz val="9"/>
            <color indexed="81"/>
            <rFont val="Tahoma"/>
            <family val="2"/>
          </rPr>
          <t>Autor:</t>
        </r>
        <r>
          <rPr>
            <sz val="9"/>
            <color indexed="81"/>
            <rFont val="Tahoma"/>
            <family val="2"/>
          </rPr>
          <t xml:space="preserve">
Aquí deberás poner manualmente la venta del mes </t>
        </r>
      </text>
    </comment>
    <comment ref="D33" authorId="0" shapeId="0" xr:uid="{7C0CFB47-2DD9-4A85-A5E6-0D98A2CCB7B5}">
      <text>
        <r>
          <rPr>
            <b/>
            <sz val="9"/>
            <color indexed="81"/>
            <rFont val="Tahoma"/>
            <family val="2"/>
          </rPr>
          <t>Autor:</t>
        </r>
        <r>
          <rPr>
            <sz val="9"/>
            <color indexed="81"/>
            <rFont val="Tahoma"/>
            <family val="2"/>
          </rPr>
          <t xml:space="preserve">
Porcentaje de alcance al objetivo planteado
</t>
        </r>
      </text>
    </comment>
    <comment ref="C34" authorId="0" shapeId="0" xr:uid="{5722DEDA-3C7E-41B2-9F37-F43CD3A0459E}">
      <text>
        <r>
          <rPr>
            <b/>
            <sz val="9"/>
            <color indexed="81"/>
            <rFont val="Tahoma"/>
            <family val="2"/>
          </rPr>
          <t>Autor:</t>
        </r>
        <r>
          <rPr>
            <sz val="9"/>
            <color indexed="81"/>
            <rFont val="Tahoma"/>
            <family val="2"/>
          </rPr>
          <t xml:space="preserve">
No modificar
</t>
        </r>
      </text>
    </comment>
  </commentList>
</comments>
</file>

<file path=xl/sharedStrings.xml><?xml version="1.0" encoding="utf-8"?>
<sst xmlns="http://schemas.openxmlformats.org/spreadsheetml/2006/main" count="306" uniqueCount="117">
  <si>
    <t>Seguimiento detallado de clientes potenciales</t>
  </si>
  <si>
    <t>Nombre del cliente potencial</t>
  </si>
  <si>
    <t>Total</t>
  </si>
  <si>
    <t>Sitio web</t>
  </si>
  <si>
    <t>Oportunidad potencial</t>
  </si>
  <si>
    <t>Cierre de 
la previsión</t>
  </si>
  <si>
    <t>CONFIDENCIAL</t>
  </si>
  <si>
    <t>Ventas previstas</t>
  </si>
  <si>
    <t>Total acumulado</t>
  </si>
  <si>
    <t>Enero 
Previsión</t>
  </si>
  <si>
    <t>Febrero 
Previsión</t>
  </si>
  <si>
    <t>Marzo 
Previsión</t>
  </si>
  <si>
    <t>Abril 
Previsión</t>
  </si>
  <si>
    <t>Mayo 
Previsión</t>
  </si>
  <si>
    <t>Junio 
Previsión</t>
  </si>
  <si>
    <t>Julio Previsión</t>
  </si>
  <si>
    <t>Agosto 
Previsión</t>
  </si>
  <si>
    <t>Septiembre 
Previsión</t>
  </si>
  <si>
    <t>Octubre 
Previsión</t>
  </si>
  <si>
    <t>Noviembre 
Previsión</t>
  </si>
  <si>
    <t>Diciembre 
Previsión</t>
  </si>
  <si>
    <t>CLIENTES POTENCIALES</t>
  </si>
  <si>
    <t>PERDIDOS</t>
  </si>
  <si>
    <t>Oficina</t>
  </si>
  <si>
    <t xml:space="preserve">Origen del contacto </t>
  </si>
  <si>
    <t>Registro de prospectos</t>
  </si>
  <si>
    <t>Correo</t>
  </si>
  <si>
    <t>Instagram</t>
  </si>
  <si>
    <t xml:space="preserve">Destino del cliente </t>
  </si>
  <si>
    <t>Etapa</t>
  </si>
  <si>
    <t xml:space="preserve">Factor </t>
  </si>
  <si>
    <t>Atendido</t>
  </si>
  <si>
    <t>Cotización</t>
  </si>
  <si>
    <t>Perdido</t>
  </si>
  <si>
    <t>Forecast</t>
  </si>
  <si>
    <t>Prospecto</t>
  </si>
  <si>
    <t>Junio</t>
  </si>
  <si>
    <t>Agosto</t>
  </si>
  <si>
    <t>Comentarios</t>
  </si>
  <si>
    <t>Luis Miguel</t>
  </si>
  <si>
    <t>Cristian Nodal</t>
  </si>
  <si>
    <t>Eiza González</t>
  </si>
  <si>
    <t>Salma Hayek</t>
  </si>
  <si>
    <t>Yalitzia Aparicio</t>
  </si>
  <si>
    <t>Pedro Infante</t>
  </si>
  <si>
    <t>55 1111 2222</t>
  </si>
  <si>
    <t>correo@ejemplo.com</t>
  </si>
  <si>
    <t>Origen del contacto</t>
  </si>
  <si>
    <t>Facebook</t>
  </si>
  <si>
    <t>Tiktok</t>
  </si>
  <si>
    <t>Otro</t>
  </si>
  <si>
    <t>Oficina de seguimiento / Persona a cargo</t>
  </si>
  <si>
    <t xml:space="preserve">Nacional </t>
  </si>
  <si>
    <t>Internacional</t>
  </si>
  <si>
    <t>Septiembre</t>
  </si>
  <si>
    <t>Noviembre</t>
  </si>
  <si>
    <t xml:space="preserve"> </t>
  </si>
  <si>
    <t>Lucerito</t>
  </si>
  <si>
    <t>Alejandro Fernandez</t>
  </si>
  <si>
    <t>Cristian Castro</t>
  </si>
  <si>
    <t>Thalía</t>
  </si>
  <si>
    <t>Matriz</t>
  </si>
  <si>
    <t>Secundaria</t>
  </si>
  <si>
    <t>ETAPA</t>
  </si>
  <si>
    <t>En pago</t>
  </si>
  <si>
    <t>Ganada</t>
  </si>
  <si>
    <t>Objetivo</t>
  </si>
  <si>
    <t>Aquí puedes poner todos los comentarios del seguimiento, como: llamar después y dar seguimiento puntual a tus leads</t>
  </si>
  <si>
    <t>Real Facturado</t>
  </si>
  <si>
    <t>Suma prospecto</t>
  </si>
  <si>
    <t>Suma Atendido</t>
  </si>
  <si>
    <t>Suma Cotización</t>
  </si>
  <si>
    <t>Suma En pago</t>
  </si>
  <si>
    <t>TASA DE EFECTIVIDAD</t>
  </si>
  <si>
    <t>DATOS</t>
  </si>
  <si>
    <t>ENERO</t>
  </si>
  <si>
    <t>FEBRERO</t>
  </si>
  <si>
    <t>MARZO</t>
  </si>
  <si>
    <t>ABRIL</t>
  </si>
  <si>
    <t>MAYO</t>
  </si>
  <si>
    <t>JUNIO</t>
  </si>
  <si>
    <t>JULIO</t>
  </si>
  <si>
    <t>AGOSTO</t>
  </si>
  <si>
    <t>SEPTIEMBRE</t>
  </si>
  <si>
    <t>OCTUBRE</t>
  </si>
  <si>
    <t>NOVIEMBRE</t>
  </si>
  <si>
    <t>DICIEMBRE</t>
  </si>
  <si>
    <t>Octubre</t>
  </si>
  <si>
    <t>Diciembre</t>
  </si>
  <si>
    <t>2do Trimestre</t>
  </si>
  <si>
    <t>3er Trimestre</t>
  </si>
  <si>
    <t>4to Trimestre</t>
  </si>
  <si>
    <t>Vaor total de Funnel</t>
  </si>
  <si>
    <t>Venta total</t>
  </si>
  <si>
    <t>Cumplimiento</t>
  </si>
  <si>
    <t>MONTO SALESFORCE</t>
  </si>
  <si>
    <t>Previsto</t>
  </si>
  <si>
    <t>TOTAL ANUAL</t>
  </si>
  <si>
    <t xml:space="preserve">CONCENTRADO GLOBAL </t>
  </si>
  <si>
    <t>Esta plantilla ha sido creada por PUNTO MBM puedes ingresar a www.puntombm.com para solicitar asesoría comercial o escribirnos a hola@puntombm.com</t>
  </si>
  <si>
    <t>La hoja está protegida para su edición. Únicamente está creada con la finalidad de revisión visual, te recomendamos no editar la hoja. En caso de requerir asistencia o asesoría escribenos a hola@puntombm.com. Esta plantilla ha sido diseñada por Punto MBM</t>
  </si>
  <si>
    <t xml:space="preserve">NOTA* AQUÍ PUEDES REVISAR LOS AVANCES DE TUS PROSPECTOS, PRONOSTICOS DE VENTA FORECAST Y VENTAS CONCLUIDAS. DEBERÁS EDITAR LAS SIGUIENTES PARTES: </t>
  </si>
  <si>
    <t>Las celdas que deberás llenar manualmente úlicamente son las ventas TOTALES de cada mes, para que revises el avance en %</t>
  </si>
  <si>
    <t>Funnel / Por favor, revise las notas en cada sección (está formulado)</t>
  </si>
  <si>
    <r>
      <rPr>
        <b/>
        <sz val="14"/>
        <color theme="1" tint="0.34998626667073579"/>
        <rFont val="Aptos"/>
        <family val="2"/>
      </rPr>
      <t>Instrucciones</t>
    </r>
    <r>
      <rPr>
        <b/>
        <sz val="12"/>
        <color theme="1" tint="0.34998626667073579"/>
        <rFont val="Aptos"/>
        <family val="2"/>
      </rPr>
      <t>: El formato está configurado como una tabla. Para añadir más filas, deberás de hacerlo con la tecla (Tab) para que se vayan sumando. Ya que hacerlo de otra forma evitará que las fórmulas funcionen correctamente</t>
    </r>
  </si>
  <si>
    <t>Prospección</t>
  </si>
  <si>
    <t>VENTA ACTUAL</t>
  </si>
  <si>
    <t>FORECAST</t>
  </si>
  <si>
    <t>CONTEO</t>
  </si>
  <si>
    <t>Sitio Web</t>
  </si>
  <si>
    <t>Teléfono</t>
  </si>
  <si>
    <t>Tik Tok</t>
  </si>
  <si>
    <t>Linkedin</t>
  </si>
  <si>
    <t>Google</t>
  </si>
  <si>
    <t>Whatsapp</t>
  </si>
  <si>
    <t>SEGMENTO</t>
  </si>
  <si>
    <t>SUGERENCIA. Revisa que la hoja de DATOS DE CLIENTES POTENCIALES es la hoja diseñada para controlar toda la matríz de los gráficos. Estos gráficos, serán indispensables para evaluar los KPI´s y toma de decisiones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</si>
</sst>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0_);_(* \(#,##0\);_(* &quot;-&quot;_);_(@_)"/>
    <numFmt numFmtId="165" formatCode="_(* #,##0.00_);_(* \(#,##0.00\);_(* &quot;-&quot;??_);_(@_)"/>
    <numFmt numFmtId="166" formatCode="#,##0\ &quot;€&quot;"/>
    <numFmt numFmtId="167" formatCode="&quot;$&quot;#,##0"/>
    <numFmt numFmtId="168" formatCode="&quot;$&quot;#,##0.00"/>
    <numFmt numFmtId="170" formatCode="_(* #,##0_);_(* \(#,##0\);_(* &quot;-&quot;??_);_(@_)"/>
  </numFmts>
  <fonts count="59" x14ac:knownFonts="1">
    <font>
      <sz val="11"/>
      <color theme="1" tint="0.14996795556505021"/>
      <name val="Franklin Gothic Book"/>
      <family val="2"/>
      <scheme val="minor"/>
    </font>
    <font>
      <sz val="11"/>
      <color theme="1"/>
      <name val="Franklin Gothic Book"/>
      <family val="2"/>
      <scheme val="minor"/>
    </font>
    <font>
      <sz val="11"/>
      <color theme="1"/>
      <name val="Franklin Gothic Book"/>
      <family val="2"/>
      <scheme val="minor"/>
    </font>
    <font>
      <sz val="18"/>
      <color theme="3"/>
      <name val="Constantia"/>
      <family val="1"/>
      <scheme val="major"/>
    </font>
    <font>
      <b/>
      <sz val="11"/>
      <color theme="1" tint="0.24994659260841701"/>
      <name val="Constantia"/>
      <family val="1"/>
      <scheme val="major"/>
    </font>
    <font>
      <b/>
      <sz val="14"/>
      <color theme="1" tint="0.14996795556505021"/>
      <name val="Franklin Gothic Book"/>
      <family val="2"/>
      <scheme val="minor"/>
    </font>
    <font>
      <sz val="11"/>
      <color theme="1" tint="0.14996795556505021"/>
      <name val="Franklin Gothic Book"/>
      <family val="2"/>
      <scheme val="minor"/>
    </font>
    <font>
      <sz val="26"/>
      <color theme="1" tint="0.14996795556505021"/>
      <name val="Constantia"/>
      <family val="2"/>
      <scheme val="major"/>
    </font>
    <font>
      <sz val="11"/>
      <name val="Franklin Gothic Book"/>
      <family val="2"/>
      <scheme val="minor"/>
    </font>
    <font>
      <sz val="11"/>
      <color rgb="FF006100"/>
      <name val="Franklin Gothic Book"/>
      <family val="2"/>
      <scheme val="minor"/>
    </font>
    <font>
      <sz val="11"/>
      <color rgb="FF9C0006"/>
      <name val="Franklin Gothic Book"/>
      <family val="2"/>
      <scheme val="minor"/>
    </font>
    <font>
      <sz val="11"/>
      <color rgb="FF9C5700"/>
      <name val="Franklin Gothic Book"/>
      <family val="2"/>
      <scheme val="minor"/>
    </font>
    <font>
      <sz val="11"/>
      <color rgb="FF3F3F76"/>
      <name val="Franklin Gothic Book"/>
      <family val="2"/>
      <scheme val="minor"/>
    </font>
    <font>
      <b/>
      <sz val="11"/>
      <color rgb="FF3F3F3F"/>
      <name val="Franklin Gothic Book"/>
      <family val="2"/>
      <scheme val="minor"/>
    </font>
    <font>
      <b/>
      <sz val="11"/>
      <color rgb="FFFA7D00"/>
      <name val="Franklin Gothic Book"/>
      <family val="2"/>
      <scheme val="minor"/>
    </font>
    <font>
      <sz val="11"/>
      <color rgb="FFFA7D00"/>
      <name val="Franklin Gothic Book"/>
      <family val="2"/>
      <scheme val="minor"/>
    </font>
    <font>
      <b/>
      <sz val="11"/>
      <color theme="0"/>
      <name val="Franklin Gothic Book"/>
      <family val="2"/>
      <scheme val="minor"/>
    </font>
    <font>
      <sz val="11"/>
      <color rgb="FFFF0000"/>
      <name val="Franklin Gothic Book"/>
      <family val="2"/>
      <scheme val="minor"/>
    </font>
    <font>
      <i/>
      <sz val="11"/>
      <color rgb="FF7F7F7F"/>
      <name val="Franklin Gothic Book"/>
      <family val="2"/>
      <scheme val="minor"/>
    </font>
    <font>
      <sz val="11"/>
      <color theme="0"/>
      <name val="Franklin Gothic Book"/>
      <family val="2"/>
      <scheme val="minor"/>
    </font>
    <font>
      <sz val="11"/>
      <color theme="1" tint="0.14996795556505021"/>
      <name val="Aptos"/>
      <family val="2"/>
    </font>
    <font>
      <sz val="18"/>
      <color theme="0"/>
      <name val="Aptos"/>
      <family val="2"/>
    </font>
    <font>
      <b/>
      <sz val="12"/>
      <color theme="3"/>
      <name val="Aptos"/>
      <family val="2"/>
    </font>
    <font>
      <b/>
      <sz val="14"/>
      <color theme="3"/>
      <name val="Aptos"/>
      <family val="2"/>
    </font>
    <font>
      <b/>
      <sz val="12"/>
      <color theme="0"/>
      <name val="Aptos"/>
      <family val="2"/>
    </font>
    <font>
      <b/>
      <sz val="12"/>
      <color theme="1" tint="0.14996795556505021"/>
      <name val="Aptos"/>
      <family val="2"/>
    </font>
    <font>
      <sz val="12"/>
      <color theme="3"/>
      <name val="Aptos"/>
      <family val="2"/>
    </font>
    <font>
      <sz val="10"/>
      <color theme="1"/>
      <name val="Franklin Gothic Book"/>
      <family val="2"/>
      <scheme val="minor"/>
    </font>
    <font>
      <b/>
      <sz val="11"/>
      <color theme="3"/>
      <name val="Aptos"/>
      <family val="2"/>
    </font>
    <font>
      <b/>
      <sz val="11"/>
      <color theme="1"/>
      <name val="Aptos"/>
      <family val="2"/>
    </font>
    <font>
      <b/>
      <sz val="11"/>
      <color theme="6" tint="-0.249977111117893"/>
      <name val="Aptos"/>
      <family val="2"/>
    </font>
    <font>
      <b/>
      <sz val="11"/>
      <color theme="1" tint="0.14996795556505021"/>
      <name val="Aptos"/>
      <family val="2"/>
    </font>
    <font>
      <b/>
      <sz val="18"/>
      <color theme="1"/>
      <name val="Aptos"/>
      <family val="2"/>
    </font>
    <font>
      <sz val="14"/>
      <color theme="1" tint="0.14996795556505021"/>
      <name val="Aptos"/>
      <family val="2"/>
    </font>
    <font>
      <sz val="8"/>
      <name val="Franklin Gothic Book"/>
      <family val="2"/>
      <scheme val="minor"/>
    </font>
    <font>
      <b/>
      <sz val="18"/>
      <color theme="3"/>
      <name val="Aptos"/>
      <family val="2"/>
    </font>
    <font>
      <sz val="11"/>
      <color theme="1" tint="0.249977111117893"/>
      <name val="Aptos"/>
      <family val="2"/>
    </font>
    <font>
      <sz val="12"/>
      <color theme="1" tint="0.249977111117893"/>
      <name val="Aptos"/>
      <family val="2"/>
    </font>
    <font>
      <b/>
      <sz val="12"/>
      <color theme="1" tint="0.249977111117893"/>
      <name val="Aptos"/>
      <family val="2"/>
    </font>
    <font>
      <b/>
      <sz val="11"/>
      <color theme="1" tint="0.34998626667073579"/>
      <name val="Franklin Gothic Book"/>
      <family val="2"/>
      <scheme val="minor"/>
    </font>
    <font>
      <b/>
      <sz val="11"/>
      <color theme="3" tint="0.39997558519241921"/>
      <name val="Franklin Gothic Book"/>
      <family val="2"/>
      <scheme val="minor"/>
    </font>
    <font>
      <b/>
      <sz val="11"/>
      <color theme="1" tint="0.14996795556505021"/>
      <name val="Franklin Gothic Book"/>
      <family val="2"/>
      <scheme val="minor"/>
    </font>
    <font>
      <sz val="12"/>
      <color theme="1" tint="0.499984740745262"/>
      <name val="Aptos"/>
      <family val="2"/>
    </font>
    <font>
      <sz val="10"/>
      <color theme="1" tint="0.14996795556505021"/>
      <name val="Franklin Gothic Book"/>
      <family val="2"/>
      <scheme val="minor"/>
    </font>
    <font>
      <b/>
      <sz val="10"/>
      <color theme="0"/>
      <name val="Franklin Gothic Book"/>
      <family val="2"/>
      <scheme val="minor"/>
    </font>
    <font>
      <sz val="10"/>
      <color theme="0"/>
      <name val="Franklin Gothic Book"/>
      <family val="2"/>
      <scheme val="minor"/>
    </font>
    <font>
      <b/>
      <sz val="10"/>
      <color theme="1" tint="0.34998626667073579"/>
      <name val="Franklin Gothic Book"/>
      <family val="2"/>
      <scheme val="minor"/>
    </font>
    <font>
      <b/>
      <sz val="10"/>
      <color theme="3" tint="0.39997558519241921"/>
      <name val="Franklin Gothic Book"/>
      <family val="2"/>
      <scheme val="minor"/>
    </font>
    <font>
      <b/>
      <sz val="11"/>
      <color theme="6" tint="-0.499984740745262"/>
      <name val="Franklin Gothic Book"/>
      <family val="2"/>
      <scheme val="minor"/>
    </font>
    <font>
      <b/>
      <sz val="10"/>
      <color theme="6" tint="-0.499984740745262"/>
      <name val="Franklin Gothic Book"/>
      <family val="2"/>
      <scheme val="minor"/>
    </font>
    <font>
      <b/>
      <sz val="12"/>
      <color theme="6" tint="-0.499984740745262"/>
      <name val="Aptos"/>
      <family val="2"/>
    </font>
    <font>
      <sz val="9"/>
      <color indexed="81"/>
      <name val="Tahoma"/>
      <family val="2"/>
    </font>
    <font>
      <b/>
      <sz val="9"/>
      <color indexed="81"/>
      <name val="Tahoma"/>
      <family val="2"/>
    </font>
    <font>
      <b/>
      <sz val="12"/>
      <color theme="1" tint="0.34998626667073579"/>
      <name val="Aptos"/>
      <family val="2"/>
    </font>
    <font>
      <b/>
      <sz val="14"/>
      <color theme="1" tint="0.34998626667073579"/>
      <name val="Aptos"/>
      <family val="2"/>
    </font>
    <font>
      <b/>
      <sz val="12"/>
      <color theme="1" tint="0.34998626667073579"/>
      <name val="Franklin Gothic Book"/>
      <family val="2"/>
      <scheme val="minor"/>
    </font>
    <font>
      <b/>
      <sz val="11"/>
      <color theme="0"/>
      <name val="Aptos"/>
      <family val="2"/>
    </font>
    <font>
      <sz val="14"/>
      <color theme="3"/>
      <name val="Aptos"/>
      <family val="2"/>
    </font>
    <font>
      <sz val="11"/>
      <color theme="6" tint="-0.249977111117893"/>
      <name val="Franklin Gothic Book"/>
      <family val="2"/>
      <scheme val="minor"/>
    </font>
  </fonts>
  <fills count="58">
    <fill>
      <patternFill patternType="none"/>
    </fill>
    <fill>
      <patternFill patternType="gray125"/>
    </fill>
    <fill>
      <patternFill patternType="solid">
        <fgColor theme="4" tint="0.39994506668294322"/>
        <bgColor indexed="64"/>
      </patternFill>
    </fill>
    <fill>
      <patternFill patternType="solid">
        <fgColor theme="0" tint="-0.14996795556505021"/>
        <bgColor indexed="64"/>
      </patternFill>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theme="6" tint="0.79998168889431442"/>
      </patternFill>
    </fill>
    <fill>
      <patternFill patternType="solid">
        <fgColor theme="6" tint="-0.249977111117893"/>
        <bgColor indexed="64"/>
      </patternFill>
    </fill>
    <fill>
      <patternFill patternType="solid">
        <fgColor theme="0"/>
        <bgColor indexed="64"/>
      </patternFill>
    </fill>
    <fill>
      <patternFill patternType="solid">
        <fgColor theme="4" tint="-0.499984740745262"/>
        <bgColor indexed="64"/>
      </patternFill>
    </fill>
    <fill>
      <patternFill patternType="solid">
        <fgColor theme="0" tint="-4.9989318521683403E-2"/>
        <bgColor indexed="64"/>
      </patternFill>
    </fill>
    <fill>
      <patternFill patternType="solid">
        <fgColor theme="5" tint="-0.249977111117893"/>
        <bgColor indexed="64"/>
      </patternFill>
    </fill>
    <fill>
      <patternFill patternType="lightUp">
        <fgColor theme="5"/>
      </patternFill>
    </fill>
    <fill>
      <patternFill patternType="solid">
        <fgColor theme="6"/>
        <bgColor indexed="64"/>
      </patternFill>
    </fill>
    <fill>
      <patternFill patternType="lightUp">
        <fgColor theme="6"/>
      </patternFill>
    </fill>
    <fill>
      <patternFill patternType="solid">
        <fgColor theme="7"/>
        <bgColor indexed="64"/>
      </patternFill>
    </fill>
    <fill>
      <patternFill patternType="lightUp">
        <fgColor theme="7"/>
      </patternFill>
    </fill>
    <fill>
      <patternFill patternType="solid">
        <fgColor rgb="FF0A4B78"/>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4" tint="-9.9978637043366805E-2"/>
        <bgColor indexed="64"/>
      </patternFill>
    </fill>
    <fill>
      <patternFill patternType="solid">
        <fgColor theme="4" tint="-0.749992370372631"/>
        <bgColor indexed="64"/>
      </patternFill>
    </fill>
    <fill>
      <patternFill patternType="solid">
        <fgColor theme="4"/>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4" tint="-0.249977111117893"/>
        <bgColor indexed="64"/>
      </patternFill>
    </fill>
    <fill>
      <patternFill patternType="solid">
        <fgColor theme="3" tint="-0.499984740745262"/>
        <bgColor indexed="64"/>
      </patternFill>
    </fill>
  </fills>
  <borders count="60">
    <border>
      <left/>
      <right/>
      <top/>
      <bottom/>
      <diagonal/>
    </border>
    <border>
      <left/>
      <right/>
      <top/>
      <bottom style="thick">
        <color theme="4" tint="-0.499984740745262"/>
      </bottom>
      <diagonal/>
    </border>
    <border>
      <left/>
      <right style="thin">
        <color theme="4" tint="-0.499984740745262"/>
      </right>
      <top/>
      <bottom/>
      <diagonal/>
    </border>
    <border>
      <left/>
      <right/>
      <top/>
      <bottom style="medium">
        <color theme="4" tint="-0.24994659260841701"/>
      </bottom>
      <diagonal/>
    </border>
    <border>
      <left/>
      <right/>
      <top style="thick">
        <color theme="4" tint="-0.499984740745262"/>
      </top>
      <bottom style="thick">
        <color theme="4" tint="-0.499984740745262"/>
      </bottom>
      <diagonal/>
    </border>
    <border>
      <left/>
      <right style="thin">
        <color theme="4" tint="-0.499984740745262"/>
      </right>
      <top style="thick">
        <color theme="4" tint="-0.499984740745262"/>
      </top>
      <bottom style="thick">
        <color theme="4" tint="-0.499984740745262"/>
      </bottom>
      <diagonal/>
    </border>
    <border>
      <left/>
      <right/>
      <top/>
      <bottom style="thick">
        <color theme="3"/>
      </bottom>
      <diagonal/>
    </border>
    <border>
      <left/>
      <right style="thin">
        <color theme="3"/>
      </right>
      <top/>
      <bottom/>
      <diagonal/>
    </border>
    <border>
      <left/>
      <right/>
      <top style="thin">
        <color theme="3"/>
      </top>
      <bottom style="thick">
        <color theme="3"/>
      </bottom>
      <diagonal/>
    </border>
    <border>
      <left/>
      <right style="thin">
        <color theme="3"/>
      </right>
      <top style="thin">
        <color theme="3"/>
      </top>
      <bottom style="thick">
        <color theme="3"/>
      </bottom>
      <diagonal/>
    </border>
    <border>
      <left/>
      <right/>
      <top style="thick">
        <color theme="3"/>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n">
        <color theme="3"/>
      </bottom>
      <diagonal/>
    </border>
    <border>
      <left style="thin">
        <color theme="3"/>
      </left>
      <right style="thin">
        <color theme="3"/>
      </right>
      <top style="thin">
        <color theme="3"/>
      </top>
      <bottom style="thin">
        <color theme="3"/>
      </bottom>
      <diagonal/>
    </border>
    <border>
      <left style="thin">
        <color theme="0" tint="-0.14996795556505021"/>
      </left>
      <right/>
      <top style="thin">
        <color theme="3"/>
      </top>
      <bottom/>
      <diagonal/>
    </border>
    <border>
      <left/>
      <right/>
      <top style="thin">
        <color theme="3"/>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style="thin">
        <color theme="6" tint="0.39997558519241921"/>
      </left>
      <right style="thin">
        <color theme="6" tint="0.39997558519241921"/>
      </right>
      <top style="thin">
        <color theme="6" tint="0.39997558519241921"/>
      </top>
      <bottom style="thin">
        <color theme="6" tint="0.39997558519241921"/>
      </bottom>
      <diagonal/>
    </border>
    <border>
      <left style="thin">
        <color theme="0" tint="-0.14996795556505021"/>
      </left>
      <right/>
      <top/>
      <bottom style="double">
        <color theme="0" tint="-0.499984740745262"/>
      </bottom>
      <diagonal/>
    </border>
    <border>
      <left/>
      <right/>
      <top/>
      <bottom style="double">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top/>
      <bottom style="thin">
        <color theme="3"/>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indexed="64"/>
      </top>
      <bottom style="thin">
        <color theme="0" tint="-0.499984740745262"/>
      </bottom>
      <diagonal/>
    </border>
    <border>
      <left/>
      <right style="thin">
        <color theme="0" tint="-0.499984740745262"/>
      </right>
      <top style="thin">
        <color indexed="64"/>
      </top>
      <bottom style="thin">
        <color theme="0" tint="-0.499984740745262"/>
      </bottom>
      <diagonal/>
    </border>
    <border>
      <left style="thin">
        <color indexed="64"/>
      </left>
      <right/>
      <top style="thin">
        <color theme="0" tint="-0.499984740745262"/>
      </top>
      <bottom style="thin">
        <color theme="3"/>
      </bottom>
      <diagonal/>
    </border>
    <border>
      <left/>
      <right style="thin">
        <color theme="0" tint="-0.499984740745262"/>
      </right>
      <top style="thin">
        <color theme="0" tint="-0.499984740745262"/>
      </top>
      <bottom style="thin">
        <color theme="3"/>
      </bottom>
      <diagonal/>
    </border>
    <border>
      <left/>
      <right style="thin">
        <color theme="0"/>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diagonal/>
    </border>
    <border>
      <left style="thin">
        <color theme="0"/>
      </left>
      <right style="thin">
        <color theme="0"/>
      </right>
      <top style="thin">
        <color theme="0"/>
      </top>
      <bottom style="thin">
        <color theme="6" tint="-0.249977111117893"/>
      </bottom>
      <diagonal/>
    </border>
    <border>
      <left/>
      <right style="thin">
        <color theme="0"/>
      </right>
      <top style="thin">
        <color theme="0"/>
      </top>
      <bottom style="thin">
        <color theme="6" tint="-0.249977111117893"/>
      </bottom>
      <diagonal/>
    </border>
    <border>
      <left style="thin">
        <color theme="0"/>
      </left>
      <right/>
      <top style="thin">
        <color theme="0"/>
      </top>
      <bottom style="thin">
        <color theme="6" tint="-0.249977111117893"/>
      </bottom>
      <diagonal/>
    </border>
    <border>
      <left/>
      <right/>
      <top style="thin">
        <color theme="0"/>
      </top>
      <bottom style="thin">
        <color theme="6" tint="-0.249977111117893"/>
      </bottom>
      <diagonal/>
    </border>
    <border>
      <left style="thin">
        <color theme="0"/>
      </left>
      <right style="thin">
        <color theme="0"/>
      </right>
      <top style="thin">
        <color theme="6" tint="-0.249977111117893"/>
      </top>
      <bottom style="double">
        <color theme="6" tint="-0.249977111117893"/>
      </bottom>
      <diagonal/>
    </border>
    <border>
      <left style="medium">
        <color theme="6" tint="-0.249977111117893"/>
      </left>
      <right/>
      <top style="medium">
        <color theme="6" tint="-0.249977111117893"/>
      </top>
      <bottom/>
      <diagonal/>
    </border>
    <border>
      <left/>
      <right/>
      <top style="medium">
        <color theme="6" tint="-0.249977111117893"/>
      </top>
      <bottom/>
      <diagonal/>
    </border>
    <border>
      <left/>
      <right style="medium">
        <color theme="6" tint="-0.249977111117893"/>
      </right>
      <top style="medium">
        <color theme="6" tint="-0.249977111117893"/>
      </top>
      <bottom/>
      <diagonal/>
    </border>
    <border>
      <left style="medium">
        <color theme="6" tint="-0.249977111117893"/>
      </left>
      <right/>
      <top/>
      <bottom/>
      <diagonal/>
    </border>
    <border>
      <left/>
      <right style="medium">
        <color theme="6" tint="-0.249977111117893"/>
      </right>
      <top/>
      <bottom/>
      <diagonal/>
    </border>
    <border>
      <left style="medium">
        <color theme="6" tint="-0.249977111117893"/>
      </left>
      <right/>
      <top/>
      <bottom style="medium">
        <color theme="6" tint="-0.249977111117893"/>
      </bottom>
      <diagonal/>
    </border>
    <border>
      <left/>
      <right/>
      <top/>
      <bottom style="medium">
        <color theme="6" tint="-0.249977111117893"/>
      </bottom>
      <diagonal/>
    </border>
    <border>
      <left/>
      <right style="medium">
        <color theme="6" tint="-0.249977111117893"/>
      </right>
      <top/>
      <bottom style="medium">
        <color theme="6" tint="-0.249977111117893"/>
      </bottom>
      <diagonal/>
    </border>
  </borders>
  <cellStyleXfs count="53">
    <xf numFmtId="0" fontId="0" fillId="0" borderId="0">
      <alignment horizontal="left" vertical="center" wrapText="1"/>
    </xf>
    <xf numFmtId="0" fontId="3" fillId="2" borderId="3" applyProtection="0">
      <alignment horizontal="left" vertical="center"/>
    </xf>
    <xf numFmtId="14" fontId="4" fillId="0" borderId="0" applyProtection="0">
      <alignment horizontal="left" vertical="center"/>
    </xf>
    <xf numFmtId="0" fontId="5" fillId="0" borderId="0" applyFill="0" applyProtection="0">
      <alignment horizontal="right" vertical="center"/>
    </xf>
    <xf numFmtId="0" fontId="6" fillId="0" borderId="0" applyNumberFormat="0" applyFill="0" applyBorder="0" applyProtection="0">
      <alignment horizontal="right" vertical="center" wrapText="1"/>
    </xf>
    <xf numFmtId="166" fontId="8" fillId="0" borderId="0" applyFill="0" applyBorder="0" applyProtection="0">
      <alignment horizontal="right" vertical="center"/>
    </xf>
    <xf numFmtId="168" fontId="6" fillId="0" borderId="0" applyFill="0" applyBorder="0" applyProtection="0">
      <alignment horizontal="right" vertical="center"/>
    </xf>
    <xf numFmtId="9" fontId="6" fillId="0" borderId="0" applyFont="0" applyFill="0" applyBorder="0" applyProtection="0">
      <alignment horizontal="right" vertical="center"/>
    </xf>
    <xf numFmtId="0" fontId="6" fillId="0" borderId="2" applyNumberFormat="0" applyFont="0" applyFill="0" applyAlignment="0" applyProtection="0">
      <alignment horizontal="right" vertical="center" wrapText="1"/>
    </xf>
    <xf numFmtId="0" fontId="7" fillId="0" borderId="1" applyNumberFormat="0" applyFill="0" applyProtection="0">
      <alignment horizontal="left" vertical="center"/>
    </xf>
    <xf numFmtId="0" fontId="6" fillId="3" borderId="4" applyNumberFormat="0" applyAlignment="0" applyProtection="0"/>
    <xf numFmtId="0" fontId="6" fillId="0" borderId="0" applyNumberFormat="0" applyFont="0" applyFill="0" applyBorder="0">
      <alignment horizontal="left" vertical="center" indent="3"/>
    </xf>
    <xf numFmtId="0" fontId="8" fillId="3" borderId="5" applyNumberFormat="0" applyFont="0" applyFill="0" applyAlignment="0">
      <alignment horizontal="right" vertical="center"/>
    </xf>
    <xf numFmtId="165" fontId="6" fillId="0" borderId="0" applyFont="0" applyFill="0" applyBorder="0" applyAlignment="0" applyProtection="0"/>
    <xf numFmtId="164" fontId="6" fillId="0" borderId="0" applyFont="0" applyFill="0" applyBorder="0" applyAlignment="0" applyProtection="0"/>
    <xf numFmtId="0" fontId="9" fillId="5" borderId="0" applyNumberFormat="0" applyBorder="0" applyAlignment="0" applyProtection="0"/>
    <xf numFmtId="0" fontId="10" fillId="6" borderId="0" applyNumberFormat="0" applyBorder="0" applyAlignment="0" applyProtection="0"/>
    <xf numFmtId="0" fontId="11" fillId="7" borderId="0" applyNumberFormat="0" applyBorder="0" applyAlignment="0" applyProtection="0"/>
    <xf numFmtId="0" fontId="12" fillId="8" borderId="11" applyNumberFormat="0" applyAlignment="0" applyProtection="0"/>
    <xf numFmtId="0" fontId="13" fillId="9" borderId="12" applyNumberFormat="0" applyAlignment="0" applyProtection="0"/>
    <xf numFmtId="0" fontId="14" fillId="9" borderId="11" applyNumberFormat="0" applyAlignment="0" applyProtection="0"/>
    <xf numFmtId="0" fontId="15" fillId="0" borderId="13" applyNumberFormat="0" applyFill="0" applyAlignment="0" applyProtection="0"/>
    <xf numFmtId="0" fontId="16" fillId="10" borderId="14" applyNumberFormat="0" applyAlignment="0" applyProtection="0"/>
    <xf numFmtId="0" fontId="17" fillId="0" borderId="0" applyNumberFormat="0" applyFill="0" applyBorder="0" applyAlignment="0" applyProtection="0"/>
    <xf numFmtId="0" fontId="6" fillId="11" borderId="15" applyNumberFormat="0" applyFont="0" applyAlignment="0" applyProtection="0"/>
    <xf numFmtId="0" fontId="18" fillId="0" borderId="0" applyNumberFormat="0" applyFill="0" applyBorder="0" applyAlignment="0" applyProtection="0"/>
    <xf numFmtId="0" fontId="19"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9"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9"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9"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9"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9"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19" fillId="4" borderId="17"/>
    <xf numFmtId="0" fontId="1" fillId="0" borderId="0" applyNumberFormat="0" applyFont="0" applyFill="0" applyBorder="0" applyProtection="0">
      <alignment horizontal="center"/>
    </xf>
    <xf numFmtId="0" fontId="27" fillId="40" borderId="0" applyNumberFormat="0" applyFont="0" applyBorder="0" applyAlignment="0" applyProtection="0"/>
  </cellStyleXfs>
  <cellXfs count="169">
    <xf numFmtId="0" fontId="0" fillId="0" borderId="0" xfId="0">
      <alignment horizontal="left" vertical="center" wrapText="1"/>
    </xf>
    <xf numFmtId="0" fontId="20" fillId="0" borderId="0" xfId="0" applyFont="1">
      <alignment horizontal="left" vertical="center" wrapText="1"/>
    </xf>
    <xf numFmtId="0" fontId="20" fillId="0" borderId="6" xfId="0" applyFont="1" applyBorder="1">
      <alignment horizontal="left" vertical="center" wrapText="1"/>
    </xf>
    <xf numFmtId="14" fontId="22" fillId="0" borderId="0" xfId="2" applyFont="1">
      <alignment horizontal="left" vertical="center"/>
    </xf>
    <xf numFmtId="0" fontId="23" fillId="0" borderId="0" xfId="3" applyFont="1" applyAlignment="1">
      <alignment horizontal="left" vertical="center"/>
    </xf>
    <xf numFmtId="0" fontId="24" fillId="4" borderId="0" xfId="0" applyFont="1" applyFill="1">
      <alignment horizontal="left" vertical="center" wrapText="1"/>
    </xf>
    <xf numFmtId="0" fontId="24" fillId="4" borderId="7" xfId="8" applyFont="1" applyFill="1" applyBorder="1" applyAlignment="1">
      <alignment horizontal="left" vertical="center" wrapText="1"/>
    </xf>
    <xf numFmtId="0" fontId="26" fillId="0" borderId="0" xfId="0" applyFont="1">
      <alignment horizontal="left" vertical="center" wrapText="1"/>
    </xf>
    <xf numFmtId="167" fontId="26" fillId="0" borderId="0" xfId="0" applyNumberFormat="1" applyFont="1" applyAlignment="1">
      <alignment horizontal="right" vertical="center"/>
    </xf>
    <xf numFmtId="167" fontId="26" fillId="0" borderId="7" xfId="0" applyNumberFormat="1" applyFont="1" applyBorder="1" applyAlignment="1">
      <alignment horizontal="right" vertical="center"/>
    </xf>
    <xf numFmtId="0" fontId="22" fillId="0" borderId="9" xfId="12" applyFont="1" applyFill="1" applyBorder="1" applyAlignment="1">
      <alignment horizontal="left" vertical="center" wrapText="1"/>
    </xf>
    <xf numFmtId="167" fontId="22" fillId="0" borderId="8" xfId="5" applyNumberFormat="1" applyFont="1" applyFill="1" applyBorder="1">
      <alignment horizontal="right" vertical="center"/>
    </xf>
    <xf numFmtId="167" fontId="22" fillId="0" borderId="9" xfId="5" applyNumberFormat="1" applyFont="1" applyFill="1" applyBorder="1">
      <alignment horizontal="right" vertical="center"/>
    </xf>
    <xf numFmtId="0" fontId="0" fillId="0" borderId="0" xfId="0" applyAlignment="1"/>
    <xf numFmtId="0" fontId="16" fillId="39" borderId="19" xfId="51" applyFont="1" applyFill="1" applyBorder="1" applyAlignment="1">
      <alignment horizontal="center" vertical="center"/>
    </xf>
    <xf numFmtId="0" fontId="16" fillId="41" borderId="0" xfId="51" applyFont="1" applyFill="1" applyBorder="1" applyAlignment="1">
      <alignment horizontal="center" vertical="center"/>
    </xf>
    <xf numFmtId="0" fontId="0" fillId="42" borderId="21" xfId="51" applyFont="1" applyFill="1" applyBorder="1" applyAlignment="1">
      <alignment horizontal="center" vertical="center"/>
    </xf>
    <xf numFmtId="0" fontId="16" fillId="43" borderId="0" xfId="51" applyFont="1" applyFill="1" applyBorder="1" applyAlignment="1">
      <alignment horizontal="center" vertical="center"/>
    </xf>
    <xf numFmtId="0" fontId="0" fillId="44" borderId="21" xfId="51" applyFont="1" applyFill="1" applyBorder="1" applyAlignment="1">
      <alignment horizontal="center" vertical="center"/>
    </xf>
    <xf numFmtId="14" fontId="28" fillId="0" borderId="0" xfId="2" applyFont="1">
      <alignment horizontal="left" vertical="center"/>
    </xf>
    <xf numFmtId="0" fontId="29" fillId="0" borderId="0" xfId="3" applyFont="1" applyAlignment="1">
      <alignment horizontal="left" vertical="center"/>
    </xf>
    <xf numFmtId="0" fontId="30" fillId="0" borderId="0" xfId="3" applyFont="1">
      <alignment horizontal="right" vertical="center"/>
    </xf>
    <xf numFmtId="0" fontId="31" fillId="0" borderId="0" xfId="0" applyFont="1">
      <alignment horizontal="left" vertical="center" wrapText="1"/>
    </xf>
    <xf numFmtId="0" fontId="33" fillId="0" borderId="0" xfId="0" applyFont="1">
      <alignment horizontal="left" vertical="center" wrapText="1"/>
    </xf>
    <xf numFmtId="0" fontId="20" fillId="0" borderId="0" xfId="0" applyFont="1" applyAlignment="1">
      <alignment horizontal="center" vertical="center" wrapText="1"/>
    </xf>
    <xf numFmtId="0" fontId="20" fillId="0" borderId="6"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vertical="top" wrapText="1"/>
    </xf>
    <xf numFmtId="0" fontId="0" fillId="0" borderId="0" xfId="0" applyAlignment="1">
      <alignment horizontal="center" vertical="top" wrapText="1"/>
    </xf>
    <xf numFmtId="0" fontId="16" fillId="47" borderId="0" xfId="0" applyFont="1" applyFill="1">
      <alignment horizontal="left" vertical="center" wrapText="1"/>
    </xf>
    <xf numFmtId="0" fontId="24" fillId="37" borderId="0" xfId="0" applyFont="1" applyFill="1">
      <alignment horizontal="left" vertical="center" wrapText="1"/>
    </xf>
    <xf numFmtId="0" fontId="25" fillId="0" borderId="0" xfId="0" applyFont="1">
      <alignment horizontal="left" vertical="center" wrapText="1"/>
    </xf>
    <xf numFmtId="0" fontId="16" fillId="47" borderId="23" xfId="0" applyFont="1" applyFill="1" applyBorder="1">
      <alignment horizontal="left" vertical="center" wrapText="1"/>
    </xf>
    <xf numFmtId="0" fontId="1" fillId="36" borderId="23" xfId="0" applyFont="1" applyFill="1" applyBorder="1" applyAlignment="1">
      <alignment vertical="top" wrapText="1"/>
    </xf>
    <xf numFmtId="0" fontId="1" fillId="0" borderId="23" xfId="0" applyFont="1" applyBorder="1" applyAlignment="1">
      <alignment vertical="center" wrapText="1"/>
    </xf>
    <xf numFmtId="0" fontId="28" fillId="0" borderId="0" xfId="0" applyFont="1" applyAlignment="1">
      <alignment horizontal="center" vertical="center" wrapText="1"/>
    </xf>
    <xf numFmtId="0" fontId="21" fillId="4" borderId="6" xfId="0" applyFont="1" applyFill="1" applyBorder="1" applyAlignment="1">
      <alignment vertical="center" wrapText="1"/>
    </xf>
    <xf numFmtId="0" fontId="35" fillId="0" borderId="0" xfId="3" applyFont="1" applyAlignment="1">
      <alignment horizontal="left" vertical="center"/>
    </xf>
    <xf numFmtId="0" fontId="19" fillId="0" borderId="0" xfId="0" applyFont="1" applyAlignment="1"/>
    <xf numFmtId="165" fontId="20" fillId="0" borderId="0" xfId="13" applyFont="1" applyAlignment="1">
      <alignment horizontal="center" vertical="center" wrapText="1"/>
    </xf>
    <xf numFmtId="165" fontId="0" fillId="0" borderId="0" xfId="13" applyFont="1" applyAlignment="1">
      <alignment horizontal="center" vertical="center" wrapText="1"/>
    </xf>
    <xf numFmtId="0" fontId="39" fillId="49" borderId="0" xfId="51" applyFont="1" applyFill="1" applyBorder="1" applyAlignment="1">
      <alignment horizontal="center" vertical="center"/>
    </xf>
    <xf numFmtId="0" fontId="40" fillId="45" borderId="0" xfId="51" applyFont="1" applyFill="1" applyBorder="1" applyAlignment="1">
      <alignment horizontal="center" vertical="center"/>
    </xf>
    <xf numFmtId="165" fontId="20" fillId="0" borderId="0" xfId="13" applyFont="1" applyAlignment="1">
      <alignment horizontal="left" vertical="center" wrapText="1"/>
    </xf>
    <xf numFmtId="0" fontId="16" fillId="52" borderId="19" xfId="51" applyFont="1" applyFill="1" applyBorder="1" applyAlignment="1">
      <alignment horizontal="center" vertical="center"/>
    </xf>
    <xf numFmtId="0" fontId="41" fillId="38" borderId="18" xfId="0" applyFont="1" applyFill="1" applyBorder="1" applyAlignment="1">
      <alignment horizontal="right" vertical="center" indent="1"/>
    </xf>
    <xf numFmtId="0" fontId="41" fillId="40" borderId="20" xfId="52" applyFont="1" applyBorder="1" applyAlignment="1">
      <alignment horizontal="right" vertical="center" indent="1"/>
    </xf>
    <xf numFmtId="0" fontId="41" fillId="38" borderId="20" xfId="0" applyFont="1" applyFill="1" applyBorder="1" applyAlignment="1">
      <alignment horizontal="right" vertical="center" indent="1"/>
    </xf>
    <xf numFmtId="0" fontId="41" fillId="40" borderId="22" xfId="52" applyFont="1" applyBorder="1" applyAlignment="1">
      <alignment horizontal="right" vertical="center" indent="1"/>
    </xf>
    <xf numFmtId="0" fontId="41" fillId="40" borderId="0" xfId="52" applyFont="1" applyBorder="1" applyAlignment="1">
      <alignment horizontal="right" vertical="center" indent="1"/>
    </xf>
    <xf numFmtId="0" fontId="42" fillId="0" borderId="0" xfId="0" applyFont="1">
      <alignment horizontal="left" vertical="center" wrapText="1"/>
    </xf>
    <xf numFmtId="167" fontId="42" fillId="0" borderId="0" xfId="0" applyNumberFormat="1" applyFont="1">
      <alignment horizontal="left" vertical="center" wrapText="1"/>
    </xf>
    <xf numFmtId="167" fontId="42" fillId="0" borderId="7" xfId="8" applyNumberFormat="1" applyFont="1" applyFill="1" applyBorder="1" applyAlignment="1">
      <alignment horizontal="left" vertical="center" wrapText="1"/>
    </xf>
    <xf numFmtId="167" fontId="42" fillId="0" borderId="0" xfId="5" applyNumberFormat="1" applyFont="1" applyFill="1" applyBorder="1">
      <alignment horizontal="right" vertical="center"/>
    </xf>
    <xf numFmtId="167" fontId="42" fillId="0" borderId="7" xfId="8" applyNumberFormat="1" applyFont="1" applyFill="1" applyBorder="1" applyAlignment="1">
      <alignment horizontal="right" vertical="center"/>
    </xf>
    <xf numFmtId="0" fontId="41" fillId="38" borderId="24" xfId="0" applyFont="1" applyFill="1" applyBorder="1" applyAlignment="1">
      <alignment horizontal="right" vertical="center" wrapText="1" indent="1"/>
    </xf>
    <xf numFmtId="0" fontId="0" fillId="0" borderId="25" xfId="0" applyBorder="1" applyAlignment="1"/>
    <xf numFmtId="0" fontId="0" fillId="46" borderId="25" xfId="51" applyFont="1" applyFill="1" applyBorder="1" applyAlignment="1">
      <alignment horizontal="center" vertical="center"/>
    </xf>
    <xf numFmtId="0" fontId="38" fillId="48" borderId="34" xfId="0" applyFont="1" applyFill="1" applyBorder="1">
      <alignment horizontal="left" vertical="center" wrapText="1"/>
    </xf>
    <xf numFmtId="0" fontId="38" fillId="54" borderId="27" xfId="0" applyFont="1" applyFill="1" applyBorder="1">
      <alignment horizontal="left" vertical="center" wrapText="1"/>
    </xf>
    <xf numFmtId="0" fontId="38" fillId="53" borderId="32" xfId="0" applyFont="1" applyFill="1" applyBorder="1">
      <alignment horizontal="left" vertical="center" wrapText="1"/>
    </xf>
    <xf numFmtId="9" fontId="37" fillId="51" borderId="26" xfId="7" applyFont="1" applyFill="1" applyBorder="1" applyAlignment="1">
      <alignment horizontal="center" vertical="center"/>
    </xf>
    <xf numFmtId="0" fontId="43" fillId="0" borderId="0" xfId="0" applyFont="1" applyAlignment="1">
      <alignment wrapText="1"/>
    </xf>
    <xf numFmtId="0" fontId="45" fillId="0" borderId="0" xfId="0" applyFont="1" applyAlignment="1">
      <alignment wrapText="1"/>
    </xf>
    <xf numFmtId="165" fontId="44" fillId="39" borderId="19" xfId="51" applyNumberFormat="1" applyFont="1" applyFill="1" applyBorder="1" applyAlignment="1">
      <alignment horizontal="center" vertical="center"/>
    </xf>
    <xf numFmtId="165" fontId="44" fillId="41" borderId="0" xfId="51" applyNumberFormat="1" applyFont="1" applyFill="1" applyBorder="1" applyAlignment="1">
      <alignment horizontal="center" vertical="center"/>
    </xf>
    <xf numFmtId="165" fontId="44" fillId="43" borderId="0" xfId="51" applyNumberFormat="1" applyFont="1" applyFill="1" applyBorder="1" applyAlignment="1">
      <alignment horizontal="center" vertical="center"/>
    </xf>
    <xf numFmtId="165" fontId="46" fillId="49" borderId="0" xfId="51" applyNumberFormat="1" applyFont="1" applyFill="1" applyBorder="1" applyAlignment="1">
      <alignment horizontal="center" vertical="center"/>
    </xf>
    <xf numFmtId="165" fontId="47" fillId="45" borderId="0" xfId="51" applyNumberFormat="1" applyFont="1" applyFill="1" applyBorder="1" applyAlignment="1">
      <alignment horizontal="center" vertical="center"/>
    </xf>
    <xf numFmtId="165" fontId="49" fillId="53" borderId="25" xfId="13" applyFont="1" applyFill="1" applyBorder="1" applyAlignment="1">
      <alignment horizontal="center" vertical="center"/>
    </xf>
    <xf numFmtId="0" fontId="44" fillId="37" borderId="17" xfId="50" applyFont="1" applyFill="1" applyAlignment="1">
      <alignment horizontal="left" vertical="center" wrapText="1"/>
    </xf>
    <xf numFmtId="0" fontId="44" fillId="37" borderId="17" xfId="51" applyFont="1" applyFill="1" applyBorder="1" applyAlignment="1">
      <alignment horizontal="center" vertical="center" wrapText="1"/>
    </xf>
    <xf numFmtId="165" fontId="36" fillId="53" borderId="32" xfId="13" applyFont="1" applyFill="1" applyBorder="1" applyAlignment="1">
      <alignment horizontal="right" vertical="center"/>
    </xf>
    <xf numFmtId="0" fontId="32" fillId="53" borderId="0" xfId="3" applyFont="1" applyFill="1" applyAlignment="1">
      <alignment horizontal="left" vertical="center"/>
    </xf>
    <xf numFmtId="0" fontId="21" fillId="37" borderId="6" xfId="0" applyFont="1" applyFill="1" applyBorder="1" applyAlignment="1">
      <alignment horizontal="center" vertical="center" wrapText="1"/>
    </xf>
    <xf numFmtId="0" fontId="53" fillId="0" borderId="10" xfId="0" applyFont="1" applyBorder="1" applyAlignment="1">
      <alignment horizontal="left" vertical="top" wrapText="1"/>
    </xf>
    <xf numFmtId="0" fontId="53" fillId="0" borderId="0" xfId="0" applyFont="1" applyAlignment="1">
      <alignment horizontal="left" vertical="top" wrapText="1"/>
    </xf>
    <xf numFmtId="0" fontId="20" fillId="0" borderId="0" xfId="0" applyFont="1" applyAlignment="1">
      <alignment horizontal="center" vertical="center" wrapText="1"/>
    </xf>
    <xf numFmtId="0" fontId="23" fillId="0" borderId="0" xfId="3" applyFont="1">
      <alignment horizontal="right" vertical="center"/>
    </xf>
    <xf numFmtId="0" fontId="20" fillId="0" borderId="10" xfId="0" applyFont="1" applyBorder="1" applyAlignment="1">
      <alignment horizontal="left" vertical="top" wrapText="1"/>
    </xf>
    <xf numFmtId="167" fontId="38" fillId="54" borderId="37" xfId="5" applyNumberFormat="1" applyFont="1" applyFill="1" applyBorder="1" applyAlignment="1">
      <alignment horizontal="center" vertical="center"/>
    </xf>
    <xf numFmtId="167" fontId="38" fillId="54" borderId="38" xfId="5" applyNumberFormat="1" applyFont="1" applyFill="1" applyBorder="1" applyAlignment="1">
      <alignment horizontal="center" vertical="center"/>
    </xf>
    <xf numFmtId="0" fontId="24" fillId="37" borderId="35" xfId="0" applyFont="1" applyFill="1" applyBorder="1" applyAlignment="1">
      <alignment horizontal="center" vertical="center" wrapText="1"/>
    </xf>
    <xf numFmtId="0" fontId="24" fillId="37" borderId="36" xfId="0" applyFont="1" applyFill="1" applyBorder="1" applyAlignment="1">
      <alignment horizontal="center" vertical="center" wrapText="1"/>
    </xf>
    <xf numFmtId="9" fontId="48" fillId="55" borderId="19" xfId="7" applyFont="1" applyFill="1" applyBorder="1" applyAlignment="1">
      <alignment horizontal="center" vertical="center"/>
    </xf>
    <xf numFmtId="9" fontId="48" fillId="55" borderId="0" xfId="7" applyFont="1" applyFill="1" applyBorder="1" applyAlignment="1">
      <alignment horizontal="center" vertical="center"/>
    </xf>
    <xf numFmtId="14" fontId="4" fillId="0" borderId="16" xfId="2" applyBorder="1" applyAlignment="1">
      <alignment horizontal="left" vertical="top"/>
    </xf>
    <xf numFmtId="0" fontId="41" fillId="50" borderId="30" xfId="0" applyFont="1" applyFill="1" applyBorder="1" applyAlignment="1">
      <alignment horizontal="center"/>
    </xf>
    <xf numFmtId="0" fontId="41" fillId="50" borderId="28" xfId="0" applyFont="1" applyFill="1" applyBorder="1" applyAlignment="1">
      <alignment horizontal="center"/>
    </xf>
    <xf numFmtId="0" fontId="41" fillId="50" borderId="31" xfId="0" applyFont="1" applyFill="1" applyBorder="1" applyAlignment="1">
      <alignment horizontal="center"/>
    </xf>
    <xf numFmtId="165" fontId="38" fillId="48" borderId="30" xfId="13" applyFont="1" applyFill="1" applyBorder="1" applyAlignment="1">
      <alignment horizontal="center" vertical="center"/>
    </xf>
    <xf numFmtId="165" fontId="38" fillId="48" borderId="29" xfId="13" applyFont="1" applyFill="1" applyBorder="1" applyAlignment="1">
      <alignment horizontal="center" vertical="center"/>
    </xf>
    <xf numFmtId="165" fontId="37" fillId="53" borderId="32" xfId="13" applyFont="1" applyFill="1" applyBorder="1" applyAlignment="1">
      <alignment horizontal="center" vertical="center"/>
    </xf>
    <xf numFmtId="165" fontId="37" fillId="53" borderId="33" xfId="13" applyFont="1" applyFill="1" applyBorder="1" applyAlignment="1">
      <alignment horizontal="center" vertical="center"/>
    </xf>
    <xf numFmtId="0" fontId="3" fillId="2" borderId="0" xfId="1" applyBorder="1" applyAlignment="1">
      <alignment horizontal="center"/>
    </xf>
    <xf numFmtId="0" fontId="55" fillId="0" borderId="0" xfId="0" applyFont="1" applyAlignment="1">
      <alignment horizontal="left" vertical="top" wrapText="1"/>
    </xf>
    <xf numFmtId="0" fontId="39" fillId="0" borderId="0" xfId="0" applyFont="1" applyAlignment="1">
      <alignment horizontal="left" vertical="top" wrapText="1"/>
    </xf>
    <xf numFmtId="0" fontId="0" fillId="0" borderId="0" xfId="0" applyBorder="1" applyAlignment="1"/>
    <xf numFmtId="0" fontId="19" fillId="0" borderId="0" xfId="0" applyFont="1" applyBorder="1" applyAlignment="1"/>
    <xf numFmtId="0" fontId="50" fillId="56" borderId="0" xfId="0" applyFont="1" applyFill="1" applyBorder="1" applyAlignment="1">
      <alignment horizontal="center" vertical="center" wrapText="1"/>
    </xf>
    <xf numFmtId="0" fontId="43" fillId="0" borderId="0" xfId="0" applyFont="1" applyBorder="1" applyAlignment="1">
      <alignment wrapText="1"/>
    </xf>
    <xf numFmtId="0" fontId="45" fillId="0" borderId="0" xfId="0" applyFont="1" applyBorder="1" applyAlignment="1">
      <alignment wrapText="1"/>
    </xf>
    <xf numFmtId="0" fontId="24" fillId="37" borderId="0" xfId="0" applyFont="1" applyFill="1" applyBorder="1" applyAlignment="1">
      <alignment vertical="center" wrapText="1"/>
    </xf>
    <xf numFmtId="0" fontId="24" fillId="37" borderId="0" xfId="0" applyFont="1" applyFill="1" applyBorder="1" applyAlignment="1">
      <alignment horizontal="center" vertical="center" wrapText="1"/>
    </xf>
    <xf numFmtId="0" fontId="38" fillId="48" borderId="0" xfId="0" applyFont="1" applyFill="1" applyBorder="1">
      <alignment horizontal="left" vertical="center" wrapText="1"/>
    </xf>
    <xf numFmtId="165" fontId="38" fillId="48" borderId="0" xfId="13" applyFont="1" applyFill="1" applyBorder="1" applyAlignment="1">
      <alignment horizontal="center" vertical="center"/>
    </xf>
    <xf numFmtId="0" fontId="38" fillId="53" borderId="0" xfId="0" applyFont="1" applyFill="1" applyBorder="1">
      <alignment horizontal="left" vertical="center" wrapText="1"/>
    </xf>
    <xf numFmtId="165" fontId="37" fillId="53" borderId="0" xfId="13" applyFont="1" applyFill="1" applyBorder="1" applyAlignment="1">
      <alignment horizontal="center" vertical="center"/>
    </xf>
    <xf numFmtId="165" fontId="36" fillId="53" borderId="0" xfId="13" applyFont="1" applyFill="1" applyBorder="1" applyAlignment="1">
      <alignment horizontal="right" vertical="center"/>
    </xf>
    <xf numFmtId="9" fontId="37" fillId="51" borderId="0" xfId="7" applyFont="1" applyFill="1" applyBorder="1" applyAlignment="1">
      <alignment horizontal="center" vertical="center"/>
    </xf>
    <xf numFmtId="0" fontId="38" fillId="54" borderId="0" xfId="0" applyFont="1" applyFill="1" applyBorder="1">
      <alignment horizontal="left" vertical="center" wrapText="1"/>
    </xf>
    <xf numFmtId="167" fontId="38" fillId="54" borderId="0" xfId="5" applyNumberFormat="1" applyFont="1" applyFill="1" applyBorder="1" applyAlignment="1">
      <alignment horizontal="center" vertical="center"/>
    </xf>
    <xf numFmtId="0" fontId="19" fillId="43" borderId="0" xfId="0" applyFont="1" applyFill="1" applyBorder="1" applyAlignment="1">
      <alignment horizontal="center"/>
    </xf>
    <xf numFmtId="165" fontId="56" fillId="57" borderId="0" xfId="13" applyFont="1" applyFill="1" applyAlignment="1">
      <alignment horizontal="center" vertical="center" wrapText="1"/>
    </xf>
    <xf numFmtId="165" fontId="56" fillId="57" borderId="39" xfId="13" applyFont="1" applyFill="1" applyBorder="1" applyAlignment="1">
      <alignment horizontal="center" vertical="center" wrapText="1"/>
    </xf>
    <xf numFmtId="0" fontId="56" fillId="57" borderId="0" xfId="0" applyFont="1" applyFill="1" applyBorder="1" applyAlignment="1">
      <alignment horizontal="center" vertical="center" wrapText="1"/>
    </xf>
    <xf numFmtId="0" fontId="56" fillId="57" borderId="39" xfId="0" applyFont="1" applyFill="1" applyBorder="1" applyAlignment="1">
      <alignment horizontal="center" vertical="center" wrapText="1"/>
    </xf>
    <xf numFmtId="165" fontId="56" fillId="57" borderId="40" xfId="13" applyFont="1" applyFill="1" applyBorder="1" applyAlignment="1">
      <alignment horizontal="center" vertical="center" wrapText="1"/>
    </xf>
    <xf numFmtId="165" fontId="56" fillId="57" borderId="0" xfId="13" applyFont="1" applyFill="1" applyBorder="1" applyAlignment="1">
      <alignment horizontal="center" vertical="center" wrapText="1"/>
    </xf>
    <xf numFmtId="165" fontId="56" fillId="57" borderId="39" xfId="13" applyFont="1" applyFill="1" applyBorder="1" applyAlignment="1">
      <alignment horizontal="center" vertical="center" wrapText="1"/>
    </xf>
    <xf numFmtId="0" fontId="24" fillId="37" borderId="41" xfId="4" applyFont="1" applyFill="1" applyBorder="1" applyAlignment="1">
      <alignment horizontal="center" vertical="center" wrapText="1"/>
    </xf>
    <xf numFmtId="0" fontId="24" fillId="37" borderId="41" xfId="0" applyFont="1" applyFill="1" applyBorder="1">
      <alignment horizontal="left" vertical="center" wrapText="1"/>
    </xf>
    <xf numFmtId="165" fontId="24" fillId="37" borderId="41" xfId="13" applyFont="1" applyFill="1" applyBorder="1" applyAlignment="1">
      <alignment horizontal="center" vertical="center" wrapText="1"/>
    </xf>
    <xf numFmtId="165" fontId="24" fillId="37" borderId="41" xfId="13" applyFont="1" applyFill="1" applyBorder="1" applyAlignment="1">
      <alignment horizontal="left" vertical="center" wrapText="1"/>
    </xf>
    <xf numFmtId="49" fontId="24" fillId="37" borderId="41" xfId="0" applyNumberFormat="1" applyFont="1" applyFill="1" applyBorder="1" applyAlignment="1">
      <alignment horizontal="left" vertical="center" wrapText="1"/>
    </xf>
    <xf numFmtId="0" fontId="24" fillId="37" borderId="41" xfId="0" applyFont="1" applyFill="1" applyBorder="1" applyAlignment="1">
      <alignment horizontal="left" vertical="center" wrapText="1"/>
    </xf>
    <xf numFmtId="0" fontId="24" fillId="37" borderId="41" xfId="0" applyFont="1" applyFill="1" applyBorder="1" applyAlignment="1">
      <alignment horizontal="center" vertical="center" wrapText="1"/>
    </xf>
    <xf numFmtId="0" fontId="24" fillId="37" borderId="41" xfId="4" applyFont="1" applyFill="1" applyBorder="1">
      <alignment horizontal="right" vertical="center" wrapText="1"/>
    </xf>
    <xf numFmtId="165" fontId="0" fillId="0" borderId="41" xfId="13" applyFont="1" applyBorder="1" applyAlignment="1">
      <alignment horizontal="center" vertical="center" wrapText="1"/>
    </xf>
    <xf numFmtId="165" fontId="36" fillId="0" borderId="41" xfId="13" applyFont="1" applyBorder="1" applyAlignment="1">
      <alignment horizontal="center" vertical="center" wrapText="1"/>
    </xf>
    <xf numFmtId="168" fontId="36" fillId="0" borderId="41" xfId="6" applyFont="1" applyFill="1" applyBorder="1" applyAlignment="1">
      <alignment horizontal="center" vertical="center"/>
    </xf>
    <xf numFmtId="168" fontId="23" fillId="0" borderId="41" xfId="0" applyNumberFormat="1" applyFont="1" applyBorder="1" applyAlignment="1">
      <alignment horizontal="center" vertical="center"/>
    </xf>
    <xf numFmtId="0" fontId="36" fillId="0" borderId="41" xfId="0" applyFont="1" applyBorder="1">
      <alignment horizontal="left" vertical="center" wrapText="1"/>
    </xf>
    <xf numFmtId="0" fontId="36" fillId="0" borderId="41" xfId="11" applyFont="1" applyFill="1" applyBorder="1" applyAlignment="1">
      <alignment horizontal="left" vertical="center"/>
    </xf>
    <xf numFmtId="0" fontId="36" fillId="0" borderId="41" xfId="11" applyFont="1" applyFill="1" applyBorder="1">
      <alignment horizontal="left" vertical="center" indent="3"/>
    </xf>
    <xf numFmtId="165" fontId="36" fillId="0" borderId="41" xfId="13" applyFont="1" applyBorder="1" applyAlignment="1">
      <alignment horizontal="left" vertical="center" wrapText="1"/>
    </xf>
    <xf numFmtId="165" fontId="36" fillId="0" borderId="43" xfId="13" applyFont="1" applyBorder="1" applyAlignment="1">
      <alignment horizontal="left" vertical="center" wrapText="1"/>
    </xf>
    <xf numFmtId="170" fontId="36" fillId="0" borderId="41" xfId="13" applyNumberFormat="1" applyFont="1" applyBorder="1" applyAlignment="1">
      <alignment horizontal="left" vertical="center" wrapText="1"/>
    </xf>
    <xf numFmtId="170" fontId="36" fillId="0" borderId="42" xfId="13" applyNumberFormat="1" applyFont="1" applyBorder="1" applyAlignment="1">
      <alignment horizontal="left" vertical="center" wrapText="1"/>
    </xf>
    <xf numFmtId="170" fontId="36" fillId="0" borderId="43" xfId="13" applyNumberFormat="1" applyFont="1" applyBorder="1" applyAlignment="1">
      <alignment horizontal="left" vertical="center" wrapText="1"/>
    </xf>
    <xf numFmtId="165" fontId="36" fillId="0" borderId="43" xfId="13" applyFont="1" applyBorder="1" applyAlignment="1">
      <alignment horizontal="center" vertical="center" wrapText="1"/>
    </xf>
    <xf numFmtId="0" fontId="20" fillId="0" borderId="41" xfId="0" applyFont="1" applyBorder="1">
      <alignment horizontal="left" vertical="center" wrapText="1"/>
    </xf>
    <xf numFmtId="0" fontId="23" fillId="0" borderId="41" xfId="0" applyFont="1" applyBorder="1">
      <alignment horizontal="left" vertical="center" wrapText="1"/>
    </xf>
    <xf numFmtId="0" fontId="23" fillId="0" borderId="41" xfId="0" applyFont="1" applyBorder="1" applyAlignment="1">
      <alignment horizontal="center" vertical="center" wrapText="1"/>
    </xf>
    <xf numFmtId="170" fontId="57" fillId="0" borderId="41" xfId="0" applyNumberFormat="1" applyFont="1" applyBorder="1" applyAlignment="1">
      <alignment horizontal="left" vertical="center" wrapText="1"/>
    </xf>
    <xf numFmtId="170" fontId="36" fillId="0" borderId="44" xfId="13" applyNumberFormat="1" applyFont="1" applyBorder="1" applyAlignment="1">
      <alignment horizontal="left" vertical="center" wrapText="1"/>
    </xf>
    <xf numFmtId="165" fontId="36" fillId="0" borderId="45" xfId="13" applyFont="1" applyBorder="1" applyAlignment="1">
      <alignment horizontal="left" vertical="center" wrapText="1"/>
    </xf>
    <xf numFmtId="170" fontId="36" fillId="0" borderId="45" xfId="13" applyNumberFormat="1" applyFont="1" applyBorder="1" applyAlignment="1">
      <alignment horizontal="left" vertical="center" wrapText="1"/>
    </xf>
    <xf numFmtId="170" fontId="36" fillId="0" borderId="46" xfId="13" applyNumberFormat="1" applyFont="1" applyBorder="1" applyAlignment="1">
      <alignment horizontal="left" vertical="center" wrapText="1"/>
    </xf>
    <xf numFmtId="170" fontId="36" fillId="0" borderId="47" xfId="13" applyNumberFormat="1" applyFont="1" applyBorder="1" applyAlignment="1">
      <alignment horizontal="left" vertical="center" wrapText="1"/>
    </xf>
    <xf numFmtId="170" fontId="36" fillId="0" borderId="48" xfId="13" applyNumberFormat="1" applyFont="1" applyBorder="1" applyAlignment="1">
      <alignment horizontal="left" vertical="center" wrapText="1"/>
    </xf>
    <xf numFmtId="165" fontId="36" fillId="0" borderId="47" xfId="13" applyFont="1" applyBorder="1" applyAlignment="1">
      <alignment horizontal="center" vertical="center" wrapText="1"/>
    </xf>
    <xf numFmtId="165" fontId="36" fillId="0" borderId="47" xfId="13" applyFont="1" applyBorder="1" applyAlignment="1">
      <alignment horizontal="left" vertical="center" wrapText="1"/>
    </xf>
    <xf numFmtId="165" fontId="36" fillId="0" borderId="49" xfId="13" applyFont="1" applyBorder="1" applyAlignment="1">
      <alignment horizontal="left" vertical="center" wrapText="1"/>
    </xf>
    <xf numFmtId="170" fontId="36" fillId="0" borderId="49" xfId="13" applyNumberFormat="1" applyFont="1" applyBorder="1" applyAlignment="1">
      <alignment horizontal="left" vertical="center" wrapText="1"/>
    </xf>
    <xf numFmtId="170" fontId="36" fillId="0" borderId="50" xfId="13" applyNumberFormat="1" applyFont="1" applyBorder="1" applyAlignment="1">
      <alignment horizontal="left" vertical="center" wrapText="1"/>
    </xf>
    <xf numFmtId="170" fontId="57" fillId="0" borderId="51" xfId="0" applyNumberFormat="1" applyFont="1" applyBorder="1" applyAlignment="1">
      <alignment horizontal="left" vertical="center" wrapText="1"/>
    </xf>
    <xf numFmtId="0" fontId="0" fillId="44" borderId="0" xfId="51" applyFont="1" applyFill="1" applyBorder="1" applyAlignment="1">
      <alignment horizontal="center" vertical="center"/>
    </xf>
    <xf numFmtId="0" fontId="58" fillId="0" borderId="0" xfId="0" applyFont="1" applyBorder="1" applyAlignment="1">
      <alignment horizontal="left" vertical="top" wrapText="1"/>
    </xf>
    <xf numFmtId="0" fontId="0" fillId="0" borderId="52" xfId="0" applyBorder="1" applyAlignment="1">
      <alignment horizontal="left" vertical="top" wrapText="1"/>
    </xf>
    <xf numFmtId="0" fontId="0" fillId="0" borderId="53" xfId="0" applyBorder="1" applyAlignment="1">
      <alignment horizontal="left" vertical="top" wrapText="1"/>
    </xf>
    <xf numFmtId="0" fontId="0" fillId="0" borderId="54" xfId="0" applyBorder="1" applyAlignment="1">
      <alignment horizontal="left" vertical="top" wrapText="1"/>
    </xf>
    <xf numFmtId="0" fontId="0" fillId="0" borderId="55" xfId="0" applyBorder="1" applyAlignment="1">
      <alignment horizontal="left" vertical="top" wrapText="1"/>
    </xf>
    <xf numFmtId="0" fontId="0" fillId="0" borderId="0" xfId="0" applyBorder="1" applyAlignment="1">
      <alignment horizontal="left" vertical="top" wrapText="1"/>
    </xf>
    <xf numFmtId="0" fontId="0" fillId="0" borderId="56" xfId="0" applyBorder="1" applyAlignment="1">
      <alignment horizontal="left" vertical="top" wrapText="1"/>
    </xf>
    <xf numFmtId="0" fontId="0" fillId="0" borderId="57"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cellXfs>
  <cellStyles count="53">
    <cellStyle name="20% - Énfasis1" xfId="27" builtinId="30" customBuiltin="1"/>
    <cellStyle name="20% - Énfasis2" xfId="31" builtinId="34" customBuiltin="1"/>
    <cellStyle name="20% - Énfasis3" xfId="35" builtinId="38" customBuiltin="1"/>
    <cellStyle name="20% - Énfasis4" xfId="39" builtinId="42" customBuiltin="1"/>
    <cellStyle name="20% - Énfasis5" xfId="43" builtinId="46" customBuiltin="1"/>
    <cellStyle name="20% - Énfasis6" xfId="47" builtinId="50" customBuiltin="1"/>
    <cellStyle name="40% - Énfasis1" xfId="28" builtinId="31" customBuiltin="1"/>
    <cellStyle name="40% - Énfasis2" xfId="32" builtinId="35" customBuiltin="1"/>
    <cellStyle name="40% - Énfasis3" xfId="36" builtinId="39" customBuiltin="1"/>
    <cellStyle name="40% - Énfasis4" xfId="40" builtinId="43" customBuiltin="1"/>
    <cellStyle name="40% - Énfasis5" xfId="44" builtinId="47" customBuiltin="1"/>
    <cellStyle name="40% - Énfasis6" xfId="48" builtinId="51" customBuiltin="1"/>
    <cellStyle name="60% - Énfasis1" xfId="29" builtinId="32" customBuiltin="1"/>
    <cellStyle name="60% - Énfasis2" xfId="33" builtinId="36" customBuiltin="1"/>
    <cellStyle name="60% - Énfasis3" xfId="37" builtinId="40" customBuiltin="1"/>
    <cellStyle name="60% - Énfasis4" xfId="41" builtinId="44" customBuiltin="1"/>
    <cellStyle name="60% - Énfasis5" xfId="45" builtinId="48" customBuiltin="1"/>
    <cellStyle name="60% - Énfasis6" xfId="49" builtinId="52" customBuiltin="1"/>
    <cellStyle name="Borde derecho" xfId="8" xr:uid="{00000000-0005-0000-0000-00000A000000}"/>
    <cellStyle name="Borde inferior y derecho" xfId="12" xr:uid="{00000000-0005-0000-0000-000009000000}"/>
    <cellStyle name="Bueno" xfId="15" builtinId="26" customBuiltin="1"/>
    <cellStyle name="Cálculo" xfId="20" builtinId="22" customBuiltin="1"/>
    <cellStyle name="Celda de comprobación" xfId="22" builtinId="23" customBuiltin="1"/>
    <cellStyle name="Celda vinculada" xfId="21" builtinId="24" customBuiltin="1"/>
    <cellStyle name="Centro" xfId="51" xr:uid="{38B2FEC8-EC93-4D7E-8336-770269111C5F}"/>
    <cellStyle name="Cierre de la previsión" xfId="11" xr:uid="{00000000-0005-0000-0000-000002000000}"/>
    <cellStyle name="Encabezado 1" xfId="1" builtinId="16" customBuiltin="1"/>
    <cellStyle name="Encabezado 4" xfId="4" builtinId="19" customBuiltin="1"/>
    <cellStyle name="Encabezado de entrada" xfId="50" xr:uid="{2A0C8284-D9B2-40CA-8D87-4F4F48A9D913}"/>
    <cellStyle name="Énfasis1" xfId="26" builtinId="29" customBuiltin="1"/>
    <cellStyle name="Énfasis2" xfId="30" builtinId="33" customBuiltin="1"/>
    <cellStyle name="Énfasis3" xfId="34" builtinId="37" customBuiltin="1"/>
    <cellStyle name="Énfasis4" xfId="38" builtinId="41" customBuiltin="1"/>
    <cellStyle name="Énfasis5" xfId="42" builtinId="45" customBuiltin="1"/>
    <cellStyle name="Énfasis6" xfId="46" builtinId="49" customBuiltin="1"/>
    <cellStyle name="Entrada" xfId="18" builtinId="20" customBuiltin="1"/>
    <cellStyle name="Incorrecto" xfId="16" builtinId="27" customBuiltin="1"/>
    <cellStyle name="Millares" xfId="13" builtinId="3" customBuiltin="1"/>
    <cellStyle name="Millares [0]" xfId="14" builtinId="6" customBuiltin="1"/>
    <cellStyle name="Moneda" xfId="5" builtinId="4" customBuiltin="1"/>
    <cellStyle name="Moneda [0]" xfId="6" builtinId="7" customBuiltin="1"/>
    <cellStyle name="Neutral" xfId="17" builtinId="28" customBuiltin="1"/>
    <cellStyle name="Normal" xfId="0" builtinId="0" customBuiltin="1"/>
    <cellStyle name="Notas" xfId="24" builtinId="10" customBuiltin="1"/>
    <cellStyle name="Porcentaje" xfId="7" builtinId="5" customBuiltin="1"/>
    <cellStyle name="Rayas" xfId="52" xr:uid="{28EC1E4D-15CD-4FD5-8B61-A644CB9F1262}"/>
    <cellStyle name="Salida" xfId="19" builtinId="21" customBuiltin="1"/>
    <cellStyle name="Texto de advertencia" xfId="23" builtinId="11" customBuiltin="1"/>
    <cellStyle name="Texto explicativo" xfId="25" builtinId="53" customBuiltin="1"/>
    <cellStyle name="Título" xfId="9" builtinId="15" customBuiltin="1"/>
    <cellStyle name="Título 2" xfId="2" builtinId="17" customBuiltin="1"/>
    <cellStyle name="Título 3" xfId="3" builtinId="18" customBuiltin="1"/>
    <cellStyle name="Total" xfId="10" builtinId="25" customBuiltin="1"/>
  </cellStyles>
  <dxfs count="74">
    <dxf>
      <font>
        <b val="0"/>
        <i val="0"/>
        <strike val="0"/>
        <condense val="0"/>
        <extend val="0"/>
        <outline val="0"/>
        <shadow val="0"/>
        <u val="none"/>
        <vertAlign val="baseline"/>
        <sz val="14"/>
        <color theme="3"/>
        <name val="Aptos"/>
        <family val="2"/>
        <scheme val="none"/>
      </font>
      <numFmt numFmtId="170" formatCode="_(* #,##0_);_(* \(#,##0\);_(* &quot;-&quot;??_);_(@_)"/>
      <alignment horizontal="left" vertical="center" textRotation="0" wrapText="1" indent="0" justifyLastLine="0" shrinkToFit="0" readingOrder="0"/>
      <border diagonalUp="0" diagonalDown="0" outline="0">
        <left style="thin">
          <color theme="0"/>
        </left>
        <right style="thin">
          <color theme="0"/>
        </right>
        <top style="thin">
          <color theme="0"/>
        </top>
        <bottom style="thin">
          <color theme="0"/>
        </bottom>
      </border>
    </dxf>
    <dxf>
      <font>
        <b/>
        <i val="0"/>
        <strike val="0"/>
        <condense val="0"/>
        <extend val="0"/>
        <outline val="0"/>
        <shadow val="0"/>
        <u val="none"/>
        <vertAlign val="baseline"/>
        <sz val="14"/>
        <color theme="3"/>
        <name val="Aptos"/>
        <family val="2"/>
        <scheme val="none"/>
      </font>
      <border diagonalUp="0" diagonalDown="0" outline="0">
        <left style="thin">
          <color theme="0"/>
        </left>
        <right style="thin">
          <color theme="0"/>
        </right>
        <top style="thin">
          <color theme="0"/>
        </top>
        <bottom style="thin">
          <color theme="0"/>
        </bottom>
      </border>
    </dxf>
    <dxf>
      <font>
        <b/>
        <i val="0"/>
        <strike val="0"/>
        <condense val="0"/>
        <extend val="0"/>
        <outline val="0"/>
        <shadow val="0"/>
        <u val="none"/>
        <vertAlign val="baseline"/>
        <sz val="14"/>
        <color theme="3"/>
        <name val="Aptos"/>
        <family val="2"/>
        <scheme val="none"/>
      </font>
      <alignment horizontal="center" vertical="center" textRotation="0" wrapText="1" indent="0" justifyLastLine="0" shrinkToFit="0" readingOrder="0"/>
      <border diagonalUp="0" diagonalDown="0" outline="0">
        <left style="thin">
          <color theme="0"/>
        </left>
        <right style="thin">
          <color theme="0"/>
        </right>
        <top style="thin">
          <color theme="0"/>
        </top>
        <bottom style="thin">
          <color theme="0"/>
        </bottom>
      </border>
    </dxf>
    <dxf>
      <font>
        <b/>
        <i val="0"/>
        <strike val="0"/>
        <condense val="0"/>
        <extend val="0"/>
        <outline val="0"/>
        <shadow val="0"/>
        <u val="none"/>
        <vertAlign val="baseline"/>
        <sz val="14"/>
        <color theme="3"/>
        <name val="Aptos"/>
        <family val="2"/>
        <scheme val="none"/>
      </font>
      <numFmt numFmtId="168" formatCode="&quot;$&quot;#,##0.00"/>
      <alignment horizontal="center"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i val="0"/>
        <strike val="0"/>
        <condense val="0"/>
        <extend val="0"/>
        <outline val="0"/>
        <shadow val="0"/>
        <u val="none"/>
        <vertAlign val="baseline"/>
        <sz val="14"/>
        <color theme="3"/>
        <name val="Aptos"/>
        <family val="2"/>
        <scheme val="none"/>
      </font>
      <border diagonalUp="0" diagonalDown="0" outline="0">
        <left style="thin">
          <color theme="0"/>
        </left>
        <right style="thin">
          <color theme="0"/>
        </right>
        <top style="thin">
          <color theme="0"/>
        </top>
        <bottom style="thin">
          <color theme="0"/>
        </bottom>
      </border>
    </dxf>
    <dxf>
      <font>
        <b/>
        <i val="0"/>
        <strike val="0"/>
        <condense val="0"/>
        <extend val="0"/>
        <outline val="0"/>
        <shadow val="0"/>
        <u val="none"/>
        <vertAlign val="baseline"/>
        <sz val="14"/>
        <color theme="3"/>
        <name val="Aptos"/>
        <family val="2"/>
        <scheme val="none"/>
      </font>
      <border diagonalUp="0" diagonalDown="0" outline="0">
        <left style="thin">
          <color theme="0"/>
        </left>
        <right style="thin">
          <color theme="0"/>
        </right>
        <top style="thin">
          <color theme="0"/>
        </top>
        <bottom style="thin">
          <color theme="0"/>
        </bottom>
      </border>
    </dxf>
    <dxf>
      <font>
        <b/>
        <i val="0"/>
        <strike val="0"/>
        <condense val="0"/>
        <extend val="0"/>
        <outline val="0"/>
        <shadow val="0"/>
        <u val="none"/>
        <vertAlign val="baseline"/>
        <sz val="14"/>
        <color theme="3"/>
        <name val="Aptos"/>
        <family val="2"/>
        <scheme val="none"/>
      </font>
      <border diagonalUp="0" diagonalDown="0" outline="0">
        <left style="thin">
          <color theme="0"/>
        </left>
        <right style="thin">
          <color theme="0"/>
        </right>
        <top style="thin">
          <color theme="0"/>
        </top>
        <bottom style="thin">
          <color theme="0"/>
        </bottom>
      </border>
    </dxf>
    <dxf>
      <font>
        <b/>
        <i val="0"/>
        <strike val="0"/>
        <condense val="0"/>
        <extend val="0"/>
        <outline val="0"/>
        <shadow val="0"/>
        <u val="none"/>
        <vertAlign val="baseline"/>
        <sz val="14"/>
        <color theme="3"/>
        <name val="Aptos"/>
        <family val="2"/>
        <scheme val="none"/>
      </font>
      <border diagonalUp="0" diagonalDown="0" outline="0">
        <left style="thin">
          <color theme="0"/>
        </left>
        <right style="thin">
          <color theme="0"/>
        </right>
        <top style="thin">
          <color theme="0"/>
        </top>
        <bottom style="thin">
          <color theme="0"/>
        </bottom>
      </border>
    </dxf>
    <dxf>
      <font>
        <b/>
        <i val="0"/>
        <strike val="0"/>
        <condense val="0"/>
        <extend val="0"/>
        <outline val="0"/>
        <shadow val="0"/>
        <u val="none"/>
        <vertAlign val="baseline"/>
        <sz val="14"/>
        <color theme="3"/>
        <name val="Aptos"/>
        <family val="2"/>
        <scheme val="none"/>
      </font>
      <border diagonalUp="0" diagonalDown="0" outline="0">
        <left style="thin">
          <color theme="0"/>
        </left>
        <right style="thin">
          <color theme="0"/>
        </right>
        <top style="thin">
          <color theme="0"/>
        </top>
        <bottom style="thin">
          <color theme="0"/>
        </bottom>
      </border>
    </dxf>
    <dxf>
      <font>
        <b/>
        <i val="0"/>
        <strike val="0"/>
        <condense val="0"/>
        <extend val="0"/>
        <outline val="0"/>
        <shadow val="0"/>
        <u val="none"/>
        <vertAlign val="baseline"/>
        <sz val="14"/>
        <color theme="3"/>
        <name val="Aptos"/>
        <family val="2"/>
        <scheme val="none"/>
      </font>
      <border diagonalUp="0" diagonalDown="0" outline="0">
        <left style="thin">
          <color theme="0"/>
        </left>
        <right style="thin">
          <color theme="0"/>
        </right>
        <top style="thin">
          <color theme="0"/>
        </top>
        <bottom style="thin">
          <color theme="0"/>
        </bottom>
      </border>
    </dxf>
    <dxf>
      <font>
        <b/>
        <i val="0"/>
        <strike val="0"/>
        <condense val="0"/>
        <extend val="0"/>
        <outline val="0"/>
        <shadow val="0"/>
        <u val="none"/>
        <vertAlign val="baseline"/>
        <sz val="14"/>
        <color theme="3"/>
        <name val="Aptos"/>
        <family val="2"/>
        <scheme val="none"/>
      </font>
      <border diagonalUp="0" diagonalDown="0" outline="0">
        <left style="thin">
          <color theme="0"/>
        </left>
        <right style="thin">
          <color theme="0"/>
        </right>
        <top style="thin">
          <color theme="0"/>
        </top>
        <bottom style="thin">
          <color theme="0"/>
        </bottom>
      </border>
    </dxf>
    <dxf>
      <font>
        <strike val="0"/>
        <outline val="0"/>
        <shadow val="0"/>
        <u val="none"/>
        <vertAlign val="baseline"/>
        <sz val="11"/>
        <color theme="1" tint="0.249977111117893"/>
        <name val="Aptos"/>
        <family val="2"/>
        <scheme val="none"/>
      </font>
      <numFmt numFmtId="170" formatCode="_(* #,##0_);_(* \(#,##0\);_(* &quot;-&quot;??_);_(@_)"/>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tint="0.249977111117893"/>
        <name val="Aptos"/>
        <family val="2"/>
        <scheme val="none"/>
      </font>
      <fill>
        <patternFill patternType="none">
          <fgColor indexed="64"/>
          <bgColor indexed="65"/>
        </patternFill>
      </fill>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1"/>
        <color theme="1" tint="0.249977111117893"/>
        <name val="Aptos"/>
        <family val="2"/>
        <scheme val="none"/>
      </font>
      <alignment horizontal="left"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1"/>
        <color theme="1" tint="0.249977111117893"/>
        <name val="Aptos"/>
        <family val="2"/>
        <scheme val="none"/>
      </font>
      <alignment horizontal="center" vertical="center" textRotation="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1"/>
        <color theme="1" tint="0.249977111117893"/>
        <name val="Aptos"/>
        <family val="2"/>
        <scheme val="none"/>
      </font>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1"/>
        <color theme="1" tint="0.249977111117893"/>
        <name val="Aptos"/>
        <family val="2"/>
        <scheme val="none"/>
      </font>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1"/>
        <color theme="1" tint="0.249977111117893"/>
        <name val="Aptos"/>
        <family val="2"/>
        <scheme val="none"/>
      </font>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1"/>
        <color theme="1" tint="0.249977111117893"/>
        <name val="Aptos"/>
        <family val="2"/>
        <scheme val="none"/>
      </font>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1"/>
        <color theme="1" tint="0.249977111117893"/>
        <name val="Aptos"/>
        <family val="2"/>
        <scheme val="none"/>
      </font>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1"/>
        <color theme="1" tint="0.249977111117893"/>
        <name val="Aptos"/>
        <family val="2"/>
        <scheme val="none"/>
      </font>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1"/>
        <color theme="1" tint="0.249977111117893"/>
        <name val="Aptos"/>
        <family val="2"/>
        <scheme val="none"/>
      </font>
      <border diagonalUp="0" diagonalDown="0">
        <left style="thin">
          <color theme="0"/>
        </left>
        <right style="thin">
          <color theme="0"/>
        </right>
        <top style="thin">
          <color theme="0"/>
        </top>
        <bottom style="thin">
          <color theme="0"/>
        </bottom>
        <vertical style="thin">
          <color theme="0"/>
        </vertical>
        <horizontal style="thin">
          <color theme="0"/>
        </horizontal>
      </border>
    </dxf>
    <dxf>
      <font>
        <b/>
        <strike val="0"/>
        <outline val="0"/>
        <shadow val="0"/>
        <u val="none"/>
        <vertAlign val="baseline"/>
        <sz val="14"/>
        <color theme="3"/>
        <name val="Aptos"/>
        <family val="2"/>
        <scheme val="none"/>
      </font>
      <border diagonalUp="0" diagonalDown="0">
        <left style="thin">
          <color theme="0"/>
        </left>
        <right style="thin">
          <color theme="0"/>
        </right>
        <top/>
        <bottom/>
        <vertical style="thin">
          <color theme="0"/>
        </vertical>
        <horizontal style="thin">
          <color theme="0"/>
        </horizontal>
      </border>
    </dxf>
    <dxf>
      <border>
        <top style="thin">
          <color theme="0"/>
        </top>
      </border>
    </dxf>
    <dxf>
      <alignment horizontal="general" vertical="center" textRotation="0" wrapText="1" indent="0" justifyLastLine="0" shrinkToFit="0" readingOrder="0"/>
    </dxf>
    <dxf>
      <alignment horizontal="general" vertical="center" textRotation="0" wrapText="1" indent="0" justifyLastLine="0" shrinkToFit="0" readingOrder="0"/>
    </dxf>
    <dxf>
      <font>
        <b/>
        <i val="0"/>
        <strike val="0"/>
        <condense val="0"/>
        <extend val="0"/>
        <outline val="0"/>
        <shadow val="0"/>
        <u val="none"/>
        <vertAlign val="baseline"/>
        <sz val="11"/>
        <color theme="0"/>
        <name val="Franklin Gothic Book"/>
        <family val="2"/>
        <scheme val="minor"/>
      </font>
      <fill>
        <patternFill patternType="solid">
          <fgColor indexed="64"/>
          <bgColor rgb="FF0A4B78"/>
        </patternFill>
      </fill>
      <alignment horizontal="left" vertical="center" textRotation="0" wrapText="1" indent="0" justifyLastLine="0" shrinkToFit="0" readingOrder="0"/>
    </dxf>
    <dxf>
      <alignment horizontal="center" textRotation="0" wrapText="1" indent="0" justifyLastLine="0" shrinkToFit="0" readingOrder="0"/>
    </dxf>
    <dxf>
      <font>
        <b val="0"/>
        <i val="0"/>
        <strike val="0"/>
        <condense val="0"/>
        <extend val="0"/>
        <outline val="0"/>
        <shadow val="0"/>
        <u val="none"/>
        <vertAlign val="baseline"/>
        <sz val="12"/>
        <color theme="3"/>
        <name val="Aptos"/>
        <family val="2"/>
        <scheme val="none"/>
      </font>
      <numFmt numFmtId="167" formatCode="&quot;$&quot;#,##0"/>
      <alignment horizontal="right" vertical="center" textRotation="0" wrapText="0" indent="0" justifyLastLine="0" shrinkToFit="0" readingOrder="0"/>
    </dxf>
    <dxf>
      <font>
        <b val="0"/>
        <strike val="0"/>
        <outline val="0"/>
        <shadow val="0"/>
        <u val="none"/>
        <vertAlign val="baseline"/>
        <sz val="12"/>
        <color theme="1" tint="0.499984740745262"/>
        <name val="Aptos"/>
        <family val="2"/>
        <scheme val="none"/>
      </font>
      <numFmt numFmtId="167" formatCode="&quot;$&quot;#,##0"/>
      <fill>
        <patternFill patternType="none">
          <fgColor indexed="64"/>
          <bgColor indexed="65"/>
        </patternFill>
      </fill>
    </dxf>
    <dxf>
      <font>
        <b val="0"/>
        <i val="0"/>
        <strike val="0"/>
        <condense val="0"/>
        <extend val="0"/>
        <outline val="0"/>
        <shadow val="0"/>
        <u val="none"/>
        <vertAlign val="baseline"/>
        <sz val="12"/>
        <color theme="3"/>
        <name val="Aptos"/>
        <family val="2"/>
        <scheme val="none"/>
      </font>
      <numFmt numFmtId="167" formatCode="&quot;$&quot;#,##0"/>
      <alignment horizontal="right" vertical="center" textRotation="0" wrapText="0" indent="0" justifyLastLine="0" shrinkToFit="0" readingOrder="0"/>
    </dxf>
    <dxf>
      <font>
        <b val="0"/>
        <strike val="0"/>
        <outline val="0"/>
        <shadow val="0"/>
        <u val="none"/>
        <vertAlign val="baseline"/>
        <sz val="12"/>
        <color theme="1" tint="0.499984740745262"/>
        <name val="Aptos"/>
        <family val="2"/>
        <scheme val="none"/>
      </font>
      <numFmt numFmtId="167" formatCode="&quot;$&quot;#,##0"/>
      <fill>
        <patternFill patternType="none">
          <fgColor indexed="64"/>
          <bgColor indexed="65"/>
        </patternFill>
      </fill>
    </dxf>
    <dxf>
      <font>
        <b val="0"/>
        <i val="0"/>
        <strike val="0"/>
        <condense val="0"/>
        <extend val="0"/>
        <outline val="0"/>
        <shadow val="0"/>
        <u val="none"/>
        <vertAlign val="baseline"/>
        <sz val="12"/>
        <color theme="3"/>
        <name val="Aptos"/>
        <family val="2"/>
        <scheme val="none"/>
      </font>
      <numFmt numFmtId="167" formatCode="&quot;$&quot;#,##0"/>
      <alignment horizontal="right" vertical="center" textRotation="0" wrapText="0" indent="0" justifyLastLine="0" shrinkToFit="0" readingOrder="0"/>
    </dxf>
    <dxf>
      <font>
        <b val="0"/>
        <strike val="0"/>
        <outline val="0"/>
        <shadow val="0"/>
        <u val="none"/>
        <vertAlign val="baseline"/>
        <sz val="12"/>
        <color theme="1" tint="0.499984740745262"/>
        <name val="Aptos"/>
        <family val="2"/>
        <scheme val="none"/>
      </font>
      <numFmt numFmtId="167" formatCode="&quot;$&quot;#,##0"/>
      <fill>
        <patternFill patternType="none">
          <fgColor indexed="64"/>
          <bgColor indexed="65"/>
        </patternFill>
      </fill>
    </dxf>
    <dxf>
      <font>
        <b val="0"/>
        <i val="0"/>
        <strike val="0"/>
        <condense val="0"/>
        <extend val="0"/>
        <outline val="0"/>
        <shadow val="0"/>
        <u val="none"/>
        <vertAlign val="baseline"/>
        <sz val="12"/>
        <color theme="3"/>
        <name val="Aptos"/>
        <family val="2"/>
        <scheme val="none"/>
      </font>
      <numFmt numFmtId="167" formatCode="&quot;$&quot;#,##0"/>
      <alignment horizontal="right" vertical="center" textRotation="0" wrapText="0" indent="0" justifyLastLine="0" shrinkToFit="0" readingOrder="0"/>
    </dxf>
    <dxf>
      <font>
        <b val="0"/>
        <strike val="0"/>
        <outline val="0"/>
        <shadow val="0"/>
        <u val="none"/>
        <vertAlign val="baseline"/>
        <sz val="12"/>
        <color theme="1" tint="0.499984740745262"/>
        <name val="Aptos"/>
        <family val="2"/>
        <scheme val="none"/>
      </font>
      <numFmt numFmtId="167" formatCode="&quot;$&quot;#,##0"/>
      <fill>
        <patternFill patternType="none">
          <fgColor indexed="64"/>
          <bgColor indexed="65"/>
        </patternFill>
      </fill>
    </dxf>
    <dxf>
      <font>
        <b val="0"/>
        <i val="0"/>
        <strike val="0"/>
        <condense val="0"/>
        <extend val="0"/>
        <outline val="0"/>
        <shadow val="0"/>
        <u val="none"/>
        <vertAlign val="baseline"/>
        <sz val="12"/>
        <color theme="3"/>
        <name val="Aptos"/>
        <family val="2"/>
        <scheme val="none"/>
      </font>
      <numFmt numFmtId="167" formatCode="&quot;$&quot;#,##0"/>
      <alignment horizontal="right" vertical="center" textRotation="0" wrapText="0" indent="0" justifyLastLine="0" shrinkToFit="0" readingOrder="0"/>
      <border diagonalUp="0" diagonalDown="0" outline="0">
        <left/>
        <right style="thin">
          <color theme="3"/>
        </right>
        <top/>
        <bottom/>
      </border>
    </dxf>
    <dxf>
      <font>
        <b val="0"/>
        <strike val="0"/>
        <outline val="0"/>
        <shadow val="0"/>
        <u val="none"/>
        <vertAlign val="baseline"/>
        <sz val="12"/>
        <color theme="1" tint="0.499984740745262"/>
        <name val="Aptos"/>
        <family val="2"/>
        <scheme val="none"/>
      </font>
      <numFmt numFmtId="167" formatCode="&quot;$&quot;#,##0"/>
      <fill>
        <patternFill patternType="none">
          <fgColor indexed="64"/>
          <bgColor indexed="65"/>
        </patternFill>
      </fill>
      <border diagonalUp="0" diagonalDown="0" outline="0">
        <left/>
        <right style="thin">
          <color theme="3"/>
        </right>
      </border>
    </dxf>
    <dxf>
      <font>
        <b val="0"/>
        <i val="0"/>
        <strike val="0"/>
        <condense val="0"/>
        <extend val="0"/>
        <outline val="0"/>
        <shadow val="0"/>
        <u val="none"/>
        <vertAlign val="baseline"/>
        <sz val="12"/>
        <color theme="3"/>
        <name val="Aptos"/>
        <family val="2"/>
        <scheme val="none"/>
      </font>
      <numFmt numFmtId="167" formatCode="&quot;$&quot;#,##0"/>
      <alignment horizontal="right" vertical="center" textRotation="0" wrapText="0" indent="0" justifyLastLine="0" shrinkToFit="0" readingOrder="0"/>
    </dxf>
    <dxf>
      <font>
        <b val="0"/>
        <strike val="0"/>
        <outline val="0"/>
        <shadow val="0"/>
        <u val="none"/>
        <vertAlign val="baseline"/>
        <sz val="12"/>
        <color theme="1" tint="0.499984740745262"/>
        <name val="Aptos"/>
        <family val="2"/>
        <scheme val="none"/>
      </font>
      <numFmt numFmtId="167" formatCode="&quot;$&quot;#,##0"/>
      <fill>
        <patternFill patternType="none">
          <fgColor indexed="64"/>
          <bgColor indexed="65"/>
        </patternFill>
      </fill>
    </dxf>
    <dxf>
      <font>
        <b val="0"/>
        <i val="0"/>
        <strike val="0"/>
        <condense val="0"/>
        <extend val="0"/>
        <outline val="0"/>
        <shadow val="0"/>
        <u val="none"/>
        <vertAlign val="baseline"/>
        <sz val="12"/>
        <color theme="3"/>
        <name val="Aptos"/>
        <family val="2"/>
        <scheme val="none"/>
      </font>
      <numFmt numFmtId="167" formatCode="&quot;$&quot;#,##0"/>
      <alignment horizontal="right" vertical="center" textRotation="0" wrapText="0" indent="0" justifyLastLine="0" shrinkToFit="0" readingOrder="0"/>
    </dxf>
    <dxf>
      <font>
        <b val="0"/>
        <strike val="0"/>
        <outline val="0"/>
        <shadow val="0"/>
        <u val="none"/>
        <vertAlign val="baseline"/>
        <sz val="12"/>
        <color theme="1" tint="0.499984740745262"/>
        <name val="Aptos"/>
        <family val="2"/>
        <scheme val="none"/>
      </font>
      <numFmt numFmtId="167" formatCode="&quot;$&quot;#,##0"/>
      <fill>
        <patternFill patternType="none">
          <fgColor indexed="64"/>
          <bgColor indexed="65"/>
        </patternFill>
      </fill>
    </dxf>
    <dxf>
      <font>
        <b val="0"/>
        <i val="0"/>
        <strike val="0"/>
        <condense val="0"/>
        <extend val="0"/>
        <outline val="0"/>
        <shadow val="0"/>
        <u val="none"/>
        <vertAlign val="baseline"/>
        <sz val="12"/>
        <color theme="3"/>
        <name val="Aptos"/>
        <family val="2"/>
        <scheme val="none"/>
      </font>
      <numFmt numFmtId="167" formatCode="&quot;$&quot;#,##0"/>
      <alignment horizontal="right" vertical="center" textRotation="0" wrapText="0" indent="0" justifyLastLine="0" shrinkToFit="0" readingOrder="0"/>
    </dxf>
    <dxf>
      <font>
        <b val="0"/>
        <strike val="0"/>
        <outline val="0"/>
        <shadow val="0"/>
        <u val="none"/>
        <vertAlign val="baseline"/>
        <sz val="12"/>
        <color theme="1" tint="0.499984740745262"/>
        <name val="Aptos"/>
        <family val="2"/>
        <scheme val="none"/>
      </font>
      <numFmt numFmtId="167" formatCode="&quot;$&quot;#,##0"/>
      <fill>
        <patternFill patternType="none">
          <fgColor indexed="64"/>
          <bgColor indexed="65"/>
        </patternFill>
      </fill>
    </dxf>
    <dxf>
      <font>
        <b val="0"/>
        <i val="0"/>
        <strike val="0"/>
        <condense val="0"/>
        <extend val="0"/>
        <outline val="0"/>
        <shadow val="0"/>
        <u val="none"/>
        <vertAlign val="baseline"/>
        <sz val="12"/>
        <color theme="3"/>
        <name val="Aptos"/>
        <family val="2"/>
        <scheme val="none"/>
      </font>
      <numFmt numFmtId="167" formatCode="&quot;$&quot;#,##0"/>
      <alignment horizontal="right" vertical="center" textRotation="0" wrapText="0" indent="0" justifyLastLine="0" shrinkToFit="0" readingOrder="0"/>
      <border diagonalUp="0" diagonalDown="0" outline="0">
        <left/>
        <right style="thin">
          <color theme="3"/>
        </right>
        <top/>
        <bottom/>
      </border>
    </dxf>
    <dxf>
      <font>
        <b val="0"/>
        <strike val="0"/>
        <outline val="0"/>
        <shadow val="0"/>
        <u val="none"/>
        <vertAlign val="baseline"/>
        <sz val="12"/>
        <color theme="1" tint="0.499984740745262"/>
        <name val="Aptos"/>
        <family val="2"/>
        <scheme val="none"/>
      </font>
      <numFmt numFmtId="167" formatCode="&quot;$&quot;#,##0"/>
      <fill>
        <patternFill patternType="none">
          <fgColor indexed="64"/>
          <bgColor indexed="65"/>
        </patternFill>
      </fill>
      <border diagonalUp="0" diagonalDown="0" outline="0">
        <left/>
        <right style="thin">
          <color theme="3"/>
        </right>
      </border>
    </dxf>
    <dxf>
      <font>
        <b val="0"/>
        <i val="0"/>
        <strike val="0"/>
        <condense val="0"/>
        <extend val="0"/>
        <outline val="0"/>
        <shadow val="0"/>
        <u val="none"/>
        <vertAlign val="baseline"/>
        <sz val="12"/>
        <color theme="3"/>
        <name val="Aptos"/>
        <family val="2"/>
        <scheme val="none"/>
      </font>
      <numFmt numFmtId="167" formatCode="&quot;$&quot;#,##0"/>
      <alignment horizontal="right" vertical="center" textRotation="0" wrapText="0" indent="0" justifyLastLine="0" shrinkToFit="0" readingOrder="0"/>
    </dxf>
    <dxf>
      <font>
        <b val="0"/>
        <strike val="0"/>
        <outline val="0"/>
        <shadow val="0"/>
        <u val="none"/>
        <vertAlign val="baseline"/>
        <sz val="12"/>
        <color theme="1" tint="0.499984740745262"/>
        <name val="Aptos"/>
        <family val="2"/>
        <scheme val="none"/>
      </font>
      <numFmt numFmtId="167" formatCode="&quot;$&quot;#,##0"/>
      <fill>
        <patternFill patternType="none">
          <fgColor indexed="64"/>
          <bgColor indexed="65"/>
        </patternFill>
      </fill>
    </dxf>
    <dxf>
      <font>
        <b val="0"/>
        <i val="0"/>
        <strike val="0"/>
        <condense val="0"/>
        <extend val="0"/>
        <outline val="0"/>
        <shadow val="0"/>
        <u val="none"/>
        <vertAlign val="baseline"/>
        <sz val="12"/>
        <color theme="3"/>
        <name val="Aptos"/>
        <family val="2"/>
        <scheme val="none"/>
      </font>
      <numFmt numFmtId="167" formatCode="&quot;$&quot;#,##0"/>
      <alignment horizontal="right" vertical="center" textRotation="0" wrapText="0" indent="0" justifyLastLine="0" shrinkToFit="0" readingOrder="0"/>
    </dxf>
    <dxf>
      <font>
        <b val="0"/>
        <strike val="0"/>
        <outline val="0"/>
        <shadow val="0"/>
        <u val="none"/>
        <vertAlign val="baseline"/>
        <sz val="12"/>
        <color theme="1" tint="0.499984740745262"/>
        <name val="Aptos"/>
        <family val="2"/>
        <scheme val="none"/>
      </font>
      <numFmt numFmtId="167" formatCode="&quot;$&quot;#,##0"/>
      <fill>
        <patternFill patternType="none">
          <fgColor indexed="64"/>
          <bgColor indexed="65"/>
        </patternFill>
      </fill>
    </dxf>
    <dxf>
      <font>
        <b val="0"/>
        <i val="0"/>
        <strike val="0"/>
        <condense val="0"/>
        <extend val="0"/>
        <outline val="0"/>
        <shadow val="0"/>
        <u val="none"/>
        <vertAlign val="baseline"/>
        <sz val="12"/>
        <color theme="3"/>
        <name val="Aptos"/>
        <family val="2"/>
        <scheme val="none"/>
      </font>
      <numFmt numFmtId="167" formatCode="&quot;$&quot;#,##0"/>
      <alignment horizontal="right" vertical="center" textRotation="0" wrapText="0" indent="0" justifyLastLine="0" shrinkToFit="0" readingOrder="0"/>
    </dxf>
    <dxf>
      <font>
        <b val="0"/>
        <strike val="0"/>
        <outline val="0"/>
        <shadow val="0"/>
        <u val="none"/>
        <vertAlign val="baseline"/>
        <sz val="12"/>
        <color theme="1" tint="0.499984740745262"/>
        <name val="Aptos"/>
        <family val="2"/>
        <scheme val="none"/>
      </font>
      <numFmt numFmtId="167" formatCode="&quot;$&quot;#,##0"/>
      <fill>
        <patternFill patternType="none">
          <fgColor indexed="64"/>
          <bgColor indexed="65"/>
        </patternFill>
      </fill>
    </dxf>
    <dxf>
      <font>
        <b val="0"/>
        <i val="0"/>
        <strike val="0"/>
        <condense val="0"/>
        <extend val="0"/>
        <outline val="0"/>
        <shadow val="0"/>
        <u val="none"/>
        <vertAlign val="baseline"/>
        <sz val="12"/>
        <color theme="3"/>
        <name val="Aptos"/>
        <family val="2"/>
        <scheme val="none"/>
      </font>
    </dxf>
    <dxf>
      <font>
        <b val="0"/>
        <i val="0"/>
        <strike val="0"/>
        <condense val="0"/>
        <extend val="0"/>
        <outline val="0"/>
        <shadow val="0"/>
        <u val="none"/>
        <vertAlign val="baseline"/>
        <sz val="12"/>
        <color theme="1" tint="0.499984740745262"/>
        <name val="Aptos"/>
        <family val="2"/>
        <scheme val="none"/>
      </font>
      <numFmt numFmtId="0" formatCode="General"/>
      <fill>
        <patternFill patternType="none">
          <fgColor indexed="64"/>
          <bgColor indexed="65"/>
        </patternFill>
      </fill>
    </dxf>
    <dxf>
      <font>
        <strike val="0"/>
        <outline val="0"/>
        <shadow val="0"/>
        <u val="none"/>
        <vertAlign val="baseline"/>
        <sz val="12"/>
        <color theme="3"/>
        <name val="Aptos"/>
        <family val="2"/>
        <scheme val="none"/>
      </font>
    </dxf>
    <dxf>
      <font>
        <b val="0"/>
        <strike val="0"/>
        <outline val="0"/>
        <shadow val="0"/>
        <u val="none"/>
        <vertAlign val="baseline"/>
        <sz val="12"/>
        <color theme="1" tint="0.499984740745262"/>
        <name val="Aptos"/>
        <family val="2"/>
        <scheme val="none"/>
      </font>
    </dxf>
    <dxf>
      <font>
        <b/>
        <strike val="0"/>
        <outline val="0"/>
        <shadow val="0"/>
        <u val="none"/>
        <vertAlign val="baseline"/>
        <sz val="12"/>
        <color theme="0"/>
        <name val="Aptos"/>
        <family val="2"/>
        <scheme val="none"/>
      </font>
      <fill>
        <patternFill patternType="solid">
          <fgColor indexed="64"/>
          <bgColor theme="3"/>
        </patternFill>
      </fill>
    </dxf>
    <dxf>
      <font>
        <strike val="0"/>
        <outline val="0"/>
        <shadow val="0"/>
        <u val="none"/>
        <vertAlign val="baseline"/>
        <sz val="11"/>
        <color theme="1" tint="0.249977111117893"/>
        <name val="Aptos"/>
        <family val="2"/>
        <scheme val="none"/>
      </font>
    </dxf>
    <dxf>
      <font>
        <b/>
        <strike val="0"/>
        <outline val="0"/>
        <shadow val="0"/>
        <u val="none"/>
        <vertAlign val="baseline"/>
        <sz val="12"/>
        <color theme="0"/>
        <name val="Aptos"/>
        <family val="2"/>
        <scheme val="none"/>
      </font>
      <fill>
        <patternFill patternType="solid">
          <fgColor indexed="64"/>
          <bgColor theme="6" tint="-0.249977111117893"/>
        </patternFill>
      </fill>
      <alignment vertical="center" textRotation="0" wrapText="1" indent="0" justifyLastLine="0" shrinkToFit="0" readingOrder="0"/>
    </dxf>
    <dxf>
      <border>
        <right style="thin">
          <color theme="4" tint="-0.499984740745262"/>
        </right>
        <vertical/>
      </border>
    </dxf>
    <dxf>
      <font>
        <color theme="3"/>
      </font>
      <fill>
        <patternFill patternType="solid">
          <fgColor theme="4" tint="0.79998168889431442"/>
          <bgColor theme="4" tint="0.79998168889431442"/>
        </patternFill>
      </fill>
    </dxf>
    <dxf>
      <font>
        <color theme="3"/>
      </font>
      <fill>
        <patternFill patternType="solid">
          <fgColor theme="4" tint="0.79998168889431442"/>
          <bgColor theme="4" tint="0.79998168889431442"/>
        </patternFill>
      </fill>
    </dxf>
    <dxf>
      <font>
        <color theme="3"/>
      </font>
    </dxf>
    <dxf>
      <font>
        <color theme="3"/>
      </font>
      <border>
        <right style="thin">
          <color theme="4" tint="-0.499984740745262"/>
        </right>
        <vertical/>
      </border>
    </dxf>
    <dxf>
      <font>
        <b val="0"/>
        <i val="0"/>
        <color theme="1" tint="0.14996795556505021"/>
      </font>
      <fill>
        <patternFill>
          <bgColor theme="0" tint="-0.14996795556505021"/>
        </patternFill>
      </fill>
      <border>
        <top style="medium">
          <color theme="4" tint="-0.24994659260841701"/>
        </top>
        <bottom style="thick">
          <color theme="4" tint="-0.499984740745262"/>
        </bottom>
      </border>
    </dxf>
    <dxf>
      <font>
        <b val="0"/>
        <i val="0"/>
        <color theme="3"/>
      </font>
      <fill>
        <patternFill patternType="solid">
          <fgColor theme="4"/>
          <bgColor theme="4" tint="0.39994506668294322"/>
        </patternFill>
      </fill>
      <border diagonalUp="0" diagonalDown="0">
        <left/>
        <right/>
        <top style="thick">
          <color theme="4" tint="-0.499984740745262"/>
        </top>
        <bottom style="thin">
          <color theme="4" tint="-0.24994659260841701"/>
        </bottom>
        <vertical/>
        <horizontal/>
      </border>
    </dxf>
    <dxf>
      <font>
        <color theme="3"/>
      </font>
      <fill>
        <patternFill>
          <bgColor theme="0" tint="-4.9989318521683403E-2"/>
        </patternFill>
      </fill>
      <border>
        <left/>
        <right/>
        <top style="thin">
          <color theme="4" tint="-0.24994659260841701"/>
        </top>
        <bottom style="thin">
          <color theme="4" tint="-0.24994659260841701"/>
        </bottom>
        <horizontal style="thin">
          <color theme="4" tint="-0.24994659260841701"/>
        </horizontal>
      </border>
    </dxf>
    <dxf>
      <font>
        <color theme="3"/>
      </font>
      <fill>
        <patternFill patternType="solid">
          <fgColor theme="4" tint="0.79998168889431442"/>
          <bgColor theme="4" tint="0.79998168889431442"/>
        </patternFill>
      </fill>
    </dxf>
    <dxf>
      <font>
        <color theme="3"/>
      </font>
      <fill>
        <patternFill patternType="solid">
          <fgColor theme="4" tint="0.79998168889431442"/>
          <bgColor theme="4" tint="0.79998168889431442"/>
        </patternFill>
      </fill>
    </dxf>
    <dxf>
      <font>
        <color theme="3"/>
      </font>
    </dxf>
    <dxf>
      <font>
        <color theme="3"/>
      </font>
    </dxf>
    <dxf>
      <font>
        <b/>
        <i val="0"/>
        <color theme="3"/>
      </font>
      <fill>
        <patternFill>
          <bgColor theme="0" tint="-0.14996795556505021"/>
        </patternFill>
      </fill>
      <border>
        <top style="double">
          <color theme="4" tint="-0.499984740745262"/>
        </top>
        <bottom style="thick">
          <color theme="4" tint="-0.499984740745262"/>
        </bottom>
      </border>
    </dxf>
    <dxf>
      <font>
        <b/>
        <i val="0"/>
        <color theme="3"/>
      </font>
      <fill>
        <patternFill patternType="solid">
          <fgColor theme="4"/>
          <bgColor theme="4"/>
        </patternFill>
      </fill>
      <border diagonalUp="0" diagonalDown="0">
        <left/>
        <right/>
        <top/>
        <bottom/>
        <vertical/>
        <horizontal/>
      </border>
    </dxf>
    <dxf>
      <font>
        <color theme="3"/>
      </font>
      <border>
        <left style="thin">
          <color theme="4" tint="0.39997558519241921"/>
        </left>
        <right style="thin">
          <color theme="4" tint="0.39997558519241921"/>
        </right>
        <top style="thin">
          <color theme="4" tint="0.39997558519241921"/>
        </top>
        <bottom style="thin">
          <color theme="4" tint="0.39997558519241921"/>
        </bottom>
        <horizontal style="thin">
          <color theme="4" tint="0.39997558519241921"/>
        </horizontal>
      </border>
    </dxf>
  </dxfs>
  <tableStyles count="2" defaultPivotStyle="PivotStyleLight16">
    <tableStyle name="Seguimiento detallado de clientes potenciales" pivot="0" count="7" xr9:uid="{00000000-0011-0000-FFFF-FFFF00000000}">
      <tableStyleElement type="wholeTable" dxfId="73"/>
      <tableStyleElement type="headerRow" dxfId="72"/>
      <tableStyleElement type="totalRow" dxfId="71"/>
      <tableStyleElement type="firstColumn" dxfId="70"/>
      <tableStyleElement type="lastColumn" dxfId="69"/>
      <tableStyleElement type="firstRowStripe" dxfId="68"/>
      <tableStyleElement type="firstColumnStripe" dxfId="67"/>
    </tableStyle>
    <tableStyle name="Ventas previstas" pivot="0" count="8" xr9:uid="{00000000-0011-0000-FFFF-FFFF01000000}">
      <tableStyleElement type="wholeTable" dxfId="66"/>
      <tableStyleElement type="headerRow" dxfId="65"/>
      <tableStyleElement type="totalRow" dxfId="64"/>
      <tableStyleElement type="firstColumn" dxfId="63"/>
      <tableStyleElement type="lastColumn" dxfId="62"/>
      <tableStyleElement type="firstRowStripe" dxfId="61"/>
      <tableStyleElement type="firstColumnStripe" dxfId="60"/>
      <tableStyleElement type="firstHeaderCell" dxfId="5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4707925840480132"/>
          <c:y val="2.6889379162596844E-2"/>
          <c:w val="0.71154728588862681"/>
          <c:h val="0.84113106563708651"/>
        </c:manualLayout>
      </c:layout>
      <c:lineChart>
        <c:grouping val="standard"/>
        <c:varyColors val="0"/>
        <c:ser>
          <c:idx val="0"/>
          <c:order val="0"/>
          <c:tx>
            <c:v>Mensualidad</c:v>
          </c:tx>
          <c:spPr>
            <a:ln w="38100" cap="rnd">
              <a:solidFill>
                <a:schemeClr val="accent3">
                  <a:tint val="77000"/>
                </a:schemeClr>
              </a:solidFill>
              <a:round/>
            </a:ln>
            <a:effectLst/>
          </c:spPr>
          <c:marker>
            <c:symbol val="none"/>
          </c:marker>
          <c:val>
            <c:numRef>
              <c:f>'Ventas previstas '!$C$96:$N$96</c:f>
              <c:numCache>
                <c:formatCode>"$"#,##0</c:formatCode>
                <c:ptCount val="12"/>
                <c:pt idx="0">
                  <c:v>0</c:v>
                </c:pt>
                <c:pt idx="1">
                  <c:v>0</c:v>
                </c:pt>
                <c:pt idx="2">
                  <c:v>0</c:v>
                </c:pt>
                <c:pt idx="3">
                  <c:v>0</c:v>
                </c:pt>
                <c:pt idx="4">
                  <c:v>0</c:v>
                </c:pt>
                <c:pt idx="5">
                  <c:v>30000</c:v>
                </c:pt>
                <c:pt idx="6">
                  <c:v>0</c:v>
                </c:pt>
                <c:pt idx="7">
                  <c:v>70000</c:v>
                </c:pt>
                <c:pt idx="8">
                  <c:v>100000</c:v>
                </c:pt>
                <c:pt idx="9">
                  <c:v>175000</c:v>
                </c:pt>
                <c:pt idx="10">
                  <c:v>350000</c:v>
                </c:pt>
                <c:pt idx="11">
                  <c:v>0</c:v>
                </c:pt>
              </c:numCache>
            </c:numRef>
          </c:val>
          <c:smooth val="0"/>
          <c:extLst>
            <c:ext xmlns:c16="http://schemas.microsoft.com/office/drawing/2014/chart" uri="{C3380CC4-5D6E-409C-BE32-E72D297353CC}">
              <c16:uniqueId val="{00000000-372D-49EA-AE3D-042CBE3345BD}"/>
            </c:ext>
          </c:extLst>
        </c:ser>
        <c:ser>
          <c:idx val="1"/>
          <c:order val="1"/>
          <c:tx>
            <c:v>Acumulado</c:v>
          </c:tx>
          <c:spPr>
            <a:ln w="38100" cap="rnd">
              <a:solidFill>
                <a:schemeClr val="accent3">
                  <a:shade val="76000"/>
                </a:schemeClr>
              </a:solidFill>
              <a:round/>
            </a:ln>
            <a:effectLst/>
          </c:spPr>
          <c:marker>
            <c:symbol val="none"/>
          </c:marker>
          <c:val>
            <c:numRef>
              <c:f>'Ventas previstas '!$C$97:$N$97</c:f>
              <c:numCache>
                <c:formatCode>"$"#,##0</c:formatCode>
                <c:ptCount val="12"/>
                <c:pt idx="0">
                  <c:v>0</c:v>
                </c:pt>
                <c:pt idx="1">
                  <c:v>0</c:v>
                </c:pt>
                <c:pt idx="2">
                  <c:v>0</c:v>
                </c:pt>
                <c:pt idx="3">
                  <c:v>0</c:v>
                </c:pt>
                <c:pt idx="4">
                  <c:v>0</c:v>
                </c:pt>
                <c:pt idx="5">
                  <c:v>30000</c:v>
                </c:pt>
                <c:pt idx="6">
                  <c:v>30000</c:v>
                </c:pt>
                <c:pt idx="7">
                  <c:v>100000</c:v>
                </c:pt>
                <c:pt idx="8">
                  <c:v>200000</c:v>
                </c:pt>
                <c:pt idx="9">
                  <c:v>375000</c:v>
                </c:pt>
                <c:pt idx="10">
                  <c:v>725000</c:v>
                </c:pt>
                <c:pt idx="11">
                  <c:v>725000</c:v>
                </c:pt>
              </c:numCache>
            </c:numRef>
          </c:val>
          <c:smooth val="0"/>
          <c:extLst>
            <c:ext xmlns:c16="http://schemas.microsoft.com/office/drawing/2014/chart" uri="{C3380CC4-5D6E-409C-BE32-E72D297353CC}">
              <c16:uniqueId val="{00000001-372D-49EA-AE3D-042CBE3345BD}"/>
            </c:ext>
          </c:extLst>
        </c:ser>
        <c:dLbls>
          <c:showLegendKey val="0"/>
          <c:showVal val="0"/>
          <c:showCatName val="0"/>
          <c:showSerName val="0"/>
          <c:showPercent val="0"/>
          <c:showBubbleSize val="0"/>
        </c:dLbls>
        <c:smooth val="0"/>
        <c:axId val="116616584"/>
        <c:axId val="116616968"/>
      </c:lineChart>
      <c:catAx>
        <c:axId val="116616584"/>
        <c:scaling>
          <c:orientation val="minMax"/>
        </c:scaling>
        <c:delete val="0"/>
        <c:axPos val="b"/>
        <c:title>
          <c:tx>
            <c:rich>
              <a:bodyPr rot="0" spcFirstLastPara="1" vertOverflow="ellipsis" vert="horz" wrap="square" anchor="ctr" anchorCtr="1"/>
              <a:lstStyle/>
              <a:p>
                <a:pPr>
                  <a:defRPr sz="1100" b="0" i="0" u="none" strike="noStrike" kern="1200" cap="all" baseline="0">
                    <a:solidFill>
                      <a:schemeClr val="tx1">
                        <a:lumMod val="65000"/>
                        <a:lumOff val="35000"/>
                      </a:schemeClr>
                    </a:solidFill>
                    <a:latin typeface="+mn-lt"/>
                    <a:ea typeface="+mn-ea"/>
                    <a:cs typeface="+mn-cs"/>
                  </a:defRPr>
                </a:pPr>
                <a:r>
                  <a:rPr lang="en-US"/>
                  <a:t>PERIODO</a:t>
                </a:r>
                <a:r>
                  <a:rPr lang="en-US" baseline="0"/>
                  <a:t> DE 12 MESES </a:t>
                </a:r>
                <a:endParaRPr lang="en-US"/>
              </a:p>
            </c:rich>
          </c:tx>
          <c:layout>
            <c:manualLayout>
              <c:xMode val="edge"/>
              <c:yMode val="edge"/>
              <c:x val="0.39993631717088002"/>
              <c:y val="0.94484848484848472"/>
            </c:manualLayout>
          </c:layout>
          <c:overlay val="0"/>
          <c:spPr>
            <a:noFill/>
            <a:ln>
              <a:noFill/>
            </a:ln>
            <a:effectLst/>
          </c:spPr>
          <c:txPr>
            <a:bodyPr rot="0" spcFirstLastPara="1" vertOverflow="ellipsis" vert="horz" wrap="square" anchor="ctr" anchorCtr="1"/>
            <a:lstStyle/>
            <a:p>
              <a:pPr>
                <a:defRPr sz="1100" b="0" i="0" u="none" strike="noStrike" kern="1200" cap="all" baseline="0">
                  <a:solidFill>
                    <a:schemeClr val="tx1">
                      <a:lumMod val="65000"/>
                      <a:lumOff val="35000"/>
                    </a:schemeClr>
                  </a:solidFill>
                  <a:latin typeface="+mn-lt"/>
                  <a:ea typeface="+mn-ea"/>
                  <a:cs typeface="+mn-cs"/>
                </a:defRPr>
              </a:pPr>
              <a:endParaRPr lang="es-MX"/>
            </a:p>
          </c:txPr>
        </c:title>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cap="none" spc="0" normalizeH="0" baseline="0">
                <a:solidFill>
                  <a:schemeClr val="tx1">
                    <a:lumMod val="65000"/>
                    <a:lumOff val="35000"/>
                  </a:schemeClr>
                </a:solidFill>
                <a:latin typeface="+mn-lt"/>
                <a:ea typeface="+mn-ea"/>
                <a:cs typeface="+mn-cs"/>
              </a:defRPr>
            </a:pPr>
            <a:endParaRPr lang="es-MX"/>
          </a:p>
        </c:txPr>
        <c:crossAx val="116616968"/>
        <c:crosses val="autoZero"/>
        <c:auto val="1"/>
        <c:lblAlgn val="ctr"/>
        <c:lblOffset val="100"/>
        <c:noMultiLvlLbl val="0"/>
      </c:catAx>
      <c:valAx>
        <c:axId val="116616968"/>
        <c:scaling>
          <c:orientation val="minMax"/>
        </c:scaling>
        <c:delete val="0"/>
        <c:axPos val="l"/>
        <c:majorGridlines>
          <c:spPr>
            <a:ln w="9525" cap="flat" cmpd="sng" algn="ctr">
              <a:solidFill>
                <a:schemeClr val="bg1">
                  <a:lumMod val="95000"/>
                </a:schemeClr>
              </a:solidFill>
              <a:round/>
            </a:ln>
            <a:effectLst/>
          </c:spPr>
        </c:majorGridlines>
        <c:minorGridlines>
          <c:spPr>
            <a:ln w="9525" cap="flat" cmpd="sng" algn="ctr">
              <a:noFill/>
              <a:round/>
            </a:ln>
            <a:effectLst/>
          </c:spPr>
        </c:minorGridlines>
        <c:title>
          <c:tx>
            <c:rich>
              <a:bodyPr rot="-5400000" spcFirstLastPara="1" vertOverflow="ellipsis" vert="horz" wrap="square" anchor="ctr" anchorCtr="1"/>
              <a:lstStyle/>
              <a:p>
                <a:pPr>
                  <a:defRPr sz="1100" b="0" i="0" u="none" strike="noStrike" kern="1200" cap="all" baseline="0">
                    <a:solidFill>
                      <a:schemeClr val="tx1">
                        <a:lumMod val="65000"/>
                        <a:lumOff val="35000"/>
                      </a:schemeClr>
                    </a:solidFill>
                    <a:latin typeface="+mn-lt"/>
                    <a:ea typeface="+mn-ea"/>
                    <a:cs typeface="+mn-cs"/>
                  </a:defRPr>
                </a:pPr>
                <a:r>
                  <a:rPr lang="en-US"/>
                  <a:t>Previsión de ingresos POR PERIODO</a:t>
                </a:r>
              </a:p>
            </c:rich>
          </c:tx>
          <c:layout>
            <c:manualLayout>
              <c:xMode val="edge"/>
              <c:yMode val="edge"/>
              <c:x val="1.819111120216297E-2"/>
              <c:y val="7.2009623797025371E-2"/>
            </c:manualLayout>
          </c:layout>
          <c:overlay val="0"/>
          <c:spPr>
            <a:noFill/>
            <a:ln>
              <a:noFill/>
            </a:ln>
            <a:effectLst/>
          </c:spPr>
          <c:txPr>
            <a:bodyPr rot="-5400000" spcFirstLastPara="1" vertOverflow="ellipsis" vert="horz" wrap="square" anchor="ctr" anchorCtr="1"/>
            <a:lstStyle/>
            <a:p>
              <a:pPr>
                <a:defRPr sz="1100" b="0" i="0" u="none" strike="noStrike" kern="1200" cap="all" baseline="0">
                  <a:solidFill>
                    <a:schemeClr val="tx1">
                      <a:lumMod val="65000"/>
                      <a:lumOff val="35000"/>
                    </a:schemeClr>
                  </a:solidFill>
                  <a:latin typeface="+mn-lt"/>
                  <a:ea typeface="+mn-ea"/>
                  <a:cs typeface="+mn-cs"/>
                </a:defRPr>
              </a:pPr>
              <a:endParaRPr lang="es-MX"/>
            </a:p>
          </c:txPr>
        </c:title>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MX"/>
          </a:p>
        </c:txPr>
        <c:crossAx val="116616584"/>
        <c:crosses val="autoZero"/>
        <c:crossBetween val="between"/>
      </c:valAx>
      <c:spPr>
        <a:noFill/>
        <a:ln>
          <a:noFill/>
        </a:ln>
        <a:effectLst/>
      </c:spPr>
    </c:plotArea>
    <c:legend>
      <c:legendPos val="r"/>
      <c:layout>
        <c:manualLayout>
          <c:xMode val="edge"/>
          <c:yMode val="edge"/>
          <c:x val="0.84606163852159988"/>
          <c:y val="1.771382958573477E-2"/>
          <c:w val="0.15250776671783953"/>
          <c:h val="0.12608436831993938"/>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Franklin Gothic Book"/>
              <a:ea typeface="Franklin Gothic Book"/>
              <a:cs typeface="Franklin Gothic Book"/>
            </a:defRPr>
          </a:pPr>
          <a:endParaRPr lang="es-MX"/>
        </a:p>
      </c:txPr>
    </c:legend>
    <c:plotVisOnly val="1"/>
    <c:dispBlanksAs val="gap"/>
    <c:showDLblsOverMax val="0"/>
  </c:chart>
  <c:spPr>
    <a:solidFill>
      <a:schemeClr val="bg2"/>
    </a:solidFill>
    <a:ln w="9525" cap="flat" cmpd="sng" algn="ctr">
      <a:noFill/>
      <a:round/>
    </a:ln>
    <a:effectLst/>
  </c:spPr>
  <c:txPr>
    <a:bodyPr/>
    <a:lstStyle/>
    <a:p>
      <a:pPr>
        <a:defRPr sz="1100"/>
      </a:pPr>
      <a:endParaRPr lang="es-MX"/>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600" b="1" i="0" u="none" strike="noStrike" kern="1200" baseline="0">
                <a:solidFill>
                  <a:schemeClr val="dk1">
                    <a:lumMod val="65000"/>
                    <a:lumOff val="35000"/>
                  </a:schemeClr>
                </a:solidFill>
                <a:latin typeface="+mn-lt"/>
                <a:ea typeface="+mn-ea"/>
                <a:cs typeface="+mn-cs"/>
              </a:defRPr>
            </a:pPr>
            <a:r>
              <a:rPr lang="en-US" sz="1600"/>
              <a:t>OBJETIVO</a:t>
            </a:r>
            <a:r>
              <a:rPr lang="en-US" sz="1600" baseline="0"/>
              <a:t> VS PREVISTO</a:t>
            </a:r>
            <a:endParaRPr lang="en-US" sz="1600"/>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65000"/>
                  <a:lumOff val="35000"/>
                </a:schemeClr>
              </a:solidFill>
              <a:latin typeface="+mn-lt"/>
              <a:ea typeface="+mn-ea"/>
              <a:cs typeface="+mn-cs"/>
            </a:defRPr>
          </a:pPr>
          <a:endParaRPr lang="es-MX"/>
        </a:p>
      </c:txPr>
    </c:title>
    <c:autoTitleDeleted val="0"/>
    <c:plotArea>
      <c:layout>
        <c:manualLayout>
          <c:layoutTarget val="inner"/>
          <c:xMode val="edge"/>
          <c:yMode val="edge"/>
          <c:x val="0.29454090113735781"/>
          <c:y val="0.13743401866433363"/>
          <c:w val="0.41091841644794397"/>
          <c:h val="0.68486402741323993"/>
        </c:manualLayout>
      </c:layout>
      <c:doughnutChart>
        <c:varyColors val="1"/>
        <c:ser>
          <c:idx val="0"/>
          <c:order val="0"/>
          <c:dPt>
            <c:idx val="0"/>
            <c:bubble3D val="0"/>
            <c:spPr>
              <a:solidFill>
                <a:schemeClr val="accent3">
                  <a:shade val="65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D67F-44A5-9E44-33CA3EA1AC9B}"/>
              </c:ext>
            </c:extLst>
          </c:dPt>
          <c:dPt>
            <c:idx val="1"/>
            <c:bubble3D val="0"/>
            <c:spPr>
              <a:solidFill>
                <a:schemeClr val="accent3"/>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D67F-44A5-9E44-33CA3EA1AC9B}"/>
              </c:ext>
            </c:extLst>
          </c:dPt>
          <c:dPt>
            <c:idx val="2"/>
            <c:bubble3D val="0"/>
            <c:spPr>
              <a:solidFill>
                <a:schemeClr val="accent3">
                  <a:tint val="65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5-D67F-44A5-9E44-33CA3EA1AC9B}"/>
              </c:ext>
            </c:extLst>
          </c:dPt>
          <c:dLbls>
            <c:delete val="1"/>
          </c:dLbls>
          <c:cat>
            <c:strRef>
              <c:f>'Funnel de Venta'!$B$14:$B$16</c:f>
              <c:strCache>
                <c:ptCount val="3"/>
                <c:pt idx="0">
                  <c:v>DATOS</c:v>
                </c:pt>
                <c:pt idx="1">
                  <c:v>Objetivo</c:v>
                </c:pt>
                <c:pt idx="2">
                  <c:v>Previsto</c:v>
                </c:pt>
              </c:strCache>
            </c:strRef>
          </c:cat>
          <c:val>
            <c:numRef>
              <c:f>'Funnel de Venta'!$C$14:$C$16</c:f>
              <c:numCache>
                <c:formatCode>_(* #,##0.00_);_(* \(#,##0.00\);_(* "-"??_);_(@_)</c:formatCode>
                <c:ptCount val="3"/>
                <c:pt idx="0" formatCode="General">
                  <c:v>0</c:v>
                </c:pt>
                <c:pt idx="1">
                  <c:v>5400000</c:v>
                </c:pt>
                <c:pt idx="2">
                  <c:v>725000</c:v>
                </c:pt>
              </c:numCache>
            </c:numRef>
          </c:val>
          <c:extLst>
            <c:ext xmlns:c16="http://schemas.microsoft.com/office/drawing/2014/chart" uri="{C3380CC4-5D6E-409C-BE32-E72D297353CC}">
              <c16:uniqueId val="{00000000-CE05-495F-BEB4-34A37B89239E}"/>
            </c:ext>
          </c:extLst>
        </c:ser>
        <c:ser>
          <c:idx val="1"/>
          <c:order val="1"/>
          <c:dPt>
            <c:idx val="0"/>
            <c:bubble3D val="0"/>
            <c:spPr>
              <a:solidFill>
                <a:schemeClr val="accent3">
                  <a:shade val="65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7-D67F-44A5-9E44-33CA3EA1AC9B}"/>
              </c:ext>
            </c:extLst>
          </c:dPt>
          <c:dPt>
            <c:idx val="1"/>
            <c:bubble3D val="0"/>
            <c:spPr>
              <a:solidFill>
                <a:schemeClr val="accent3"/>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9-D67F-44A5-9E44-33CA3EA1AC9B}"/>
              </c:ext>
            </c:extLst>
          </c:dPt>
          <c:dPt>
            <c:idx val="2"/>
            <c:bubble3D val="0"/>
            <c:spPr>
              <a:solidFill>
                <a:schemeClr val="accent3">
                  <a:tint val="65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B-D67F-44A5-9E44-33CA3EA1AC9B}"/>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MX"/>
              </a:p>
            </c:txPr>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'Funnel de Venta'!$B$14:$B$16</c:f>
              <c:strCache>
                <c:ptCount val="3"/>
                <c:pt idx="0">
                  <c:v>DATOS</c:v>
                </c:pt>
                <c:pt idx="1">
                  <c:v>Objetivo</c:v>
                </c:pt>
                <c:pt idx="2">
                  <c:v>Previsto</c:v>
                </c:pt>
              </c:strCache>
            </c:strRef>
          </c:cat>
          <c:val>
            <c:numRef>
              <c:f>'Funnel de Venta'!$D$14:$D$16</c:f>
              <c:numCache>
                <c:formatCode>_(* #,##0.00_);_(* \(#,##0.00\);_(* "-"??_);_(@_)</c:formatCode>
                <c:ptCount val="3"/>
              </c:numCache>
            </c:numRef>
          </c:val>
          <c:extLst>
            <c:ext xmlns:c16="http://schemas.microsoft.com/office/drawing/2014/chart" uri="{C3380CC4-5D6E-409C-BE32-E72D297353CC}">
              <c16:uniqueId val="{00000001-CE05-495F-BEB4-34A37B89239E}"/>
            </c:ext>
          </c:extLst>
        </c:ser>
        <c:dLbls>
          <c:showLegendKey val="0"/>
          <c:showVal val="0"/>
          <c:showCatName val="0"/>
          <c:showSerName val="0"/>
          <c:showPercent val="1"/>
          <c:showBubbleSize val="0"/>
          <c:showLeaderLines val="1"/>
        </c:dLbls>
        <c:firstSliceAng val="0"/>
        <c:holeSize val="70"/>
      </c:doughnutChart>
      <c:spPr>
        <a:noFill/>
        <a:ln>
          <a:noFill/>
        </a:ln>
        <a:effectLst/>
      </c:spPr>
    </c:plotArea>
    <c:legend>
      <c:legendPos val="b"/>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600" b="1" i="0" u="none" strike="noStrike" kern="1200" baseline="0">
                <a:solidFill>
                  <a:schemeClr val="dk1">
                    <a:lumMod val="65000"/>
                    <a:lumOff val="35000"/>
                  </a:schemeClr>
                </a:solidFill>
                <a:latin typeface="+mn-lt"/>
                <a:ea typeface="+mn-ea"/>
                <a:cs typeface="+mn-cs"/>
              </a:defRPr>
            </a:pPr>
            <a:r>
              <a:rPr lang="en-US" sz="1600"/>
              <a:t>OBJETIVO</a:t>
            </a:r>
            <a:r>
              <a:rPr lang="en-US" sz="1600" baseline="0"/>
              <a:t> VS REAL</a:t>
            </a:r>
            <a:endParaRPr lang="en-US" sz="1600"/>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65000"/>
                  <a:lumOff val="35000"/>
                </a:schemeClr>
              </a:solidFill>
              <a:latin typeface="+mn-lt"/>
              <a:ea typeface="+mn-ea"/>
              <a:cs typeface="+mn-cs"/>
            </a:defRPr>
          </a:pPr>
          <a:endParaRPr lang="es-MX"/>
        </a:p>
      </c:txPr>
    </c:title>
    <c:autoTitleDeleted val="0"/>
    <c:plotArea>
      <c:layout>
        <c:manualLayout>
          <c:layoutTarget val="inner"/>
          <c:xMode val="edge"/>
          <c:yMode val="edge"/>
          <c:x val="0.29454090113735781"/>
          <c:y val="0.13743401866433363"/>
          <c:w val="0.41091841644794397"/>
          <c:h val="0.68486402741323993"/>
        </c:manualLayout>
      </c:layout>
      <c:doughnutChart>
        <c:varyColors val="1"/>
        <c:ser>
          <c:idx val="0"/>
          <c:order val="0"/>
          <c:dPt>
            <c:idx val="0"/>
            <c:bubble3D val="0"/>
            <c:spPr>
              <a:solidFill>
                <a:schemeClr val="accent3">
                  <a:shade val="65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63B6-40CD-B04B-A56DD669F22D}"/>
              </c:ext>
            </c:extLst>
          </c:dPt>
          <c:dPt>
            <c:idx val="1"/>
            <c:bubble3D val="0"/>
            <c:spPr>
              <a:solidFill>
                <a:schemeClr val="accent3"/>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63B6-40CD-B04B-A56DD669F22D}"/>
              </c:ext>
            </c:extLst>
          </c:dPt>
          <c:dPt>
            <c:idx val="2"/>
            <c:bubble3D val="0"/>
            <c:spPr>
              <a:solidFill>
                <a:schemeClr val="accent3">
                  <a:tint val="65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5-6EC3-48B6-9813-7A6934BE7DA4}"/>
              </c:ext>
            </c:extLst>
          </c:dPt>
          <c:dLbls>
            <c:delete val="1"/>
          </c:dLbls>
          <c:cat>
            <c:strRef>
              <c:extLst>
                <c:ext xmlns:c15="http://schemas.microsoft.com/office/drawing/2012/chart" uri="{02D57815-91ED-43cb-92C2-25804820EDAC}">
                  <c15:fullRef>
                    <c15:sqref>'Funnel de Venta'!$B$14:$B$16</c15:sqref>
                  </c15:fullRef>
                </c:ext>
              </c:extLst>
              <c:f>'Funnel de Venta'!$B$14:$B$15</c:f>
              <c:strCache>
                <c:ptCount val="2"/>
                <c:pt idx="0">
                  <c:v>DATOS</c:v>
                </c:pt>
                <c:pt idx="1">
                  <c:v>Objetivo</c:v>
                </c:pt>
              </c:strCache>
            </c:strRef>
          </c:cat>
          <c:val>
            <c:numRef>
              <c:extLst>
                <c:ext xmlns:c15="http://schemas.microsoft.com/office/drawing/2012/chart" uri="{02D57815-91ED-43cb-92C2-25804820EDAC}">
                  <c15:fullRef>
                    <c15:sqref>'Funnel de Venta'!$C$14:$C$17</c15:sqref>
                  </c15:fullRef>
                </c:ext>
              </c:extLst>
              <c:f>('Funnel de Venta'!$C$14:$C$15,'Funnel de Venta'!$C$17)</c:f>
              <c:numCache>
                <c:formatCode>_(* #,##0.00_);_(* \(#,##0.00\);_(* "-"??_);_(@_)</c:formatCode>
                <c:ptCount val="3"/>
                <c:pt idx="0" formatCode="General">
                  <c:v>0</c:v>
                </c:pt>
                <c:pt idx="1">
                  <c:v>5400000</c:v>
                </c:pt>
                <c:pt idx="2">
                  <c:v>200000</c:v>
                </c:pt>
              </c:numCache>
            </c:numRef>
          </c:val>
          <c:extLst>
            <c:ext xmlns:c15="http://schemas.microsoft.com/office/drawing/2012/chart" uri="{02D57815-91ED-43cb-92C2-25804820EDAC}">
              <c15:categoryFilterExceptions>
                <c15:categoryFilterException>
                  <c15:sqref>'Funnel de Venta'!$C$16</c15:sqref>
                  <c15:spPr xmlns:c15="http://schemas.microsoft.com/office/drawing/2012/chart">
                    <a:solidFill>
                      <a:schemeClr val="accent3">
                        <a:tint val="65000"/>
                      </a:schemeClr>
                    </a:solidFill>
                    <a:ln>
                      <a:noFill/>
                    </a:ln>
                    <a:effectLst>
                      <a:outerShdw blurRad="317500" algn="ctr" rotWithShape="0">
                        <a:prstClr val="black">
                          <a:alpha val="25000"/>
                        </a:prstClr>
                      </a:outerShdw>
                    </a:effectLst>
                  </c15:spPr>
                  <c15:bubble3D val="0"/>
                </c15:categoryFilterException>
              </c15:categoryFilterExceptions>
            </c:ext>
            <c:ext xmlns:c16="http://schemas.microsoft.com/office/drawing/2014/chart" uri="{C3380CC4-5D6E-409C-BE32-E72D297353CC}">
              <c16:uniqueId val="{00000006-63B6-40CD-B04B-A56DD669F22D}"/>
            </c:ext>
          </c:extLst>
        </c:ser>
        <c:ser>
          <c:idx val="1"/>
          <c:order val="1"/>
          <c:dPt>
            <c:idx val="0"/>
            <c:bubble3D val="0"/>
            <c:spPr>
              <a:solidFill>
                <a:schemeClr val="accent3">
                  <a:shade val="65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8-63B6-40CD-B04B-A56DD669F22D}"/>
              </c:ext>
            </c:extLst>
          </c:dPt>
          <c:dPt>
            <c:idx val="1"/>
            <c:bubble3D val="0"/>
            <c:spPr>
              <a:solidFill>
                <a:schemeClr val="accent3"/>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A-63B6-40CD-B04B-A56DD669F22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MX"/>
              </a:p>
            </c:txPr>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'Funnel de Venta'!$B$14:$B$16</c15:sqref>
                  </c15:fullRef>
                </c:ext>
              </c:extLst>
              <c:f>'Funnel de Venta'!$B$14:$B$15</c:f>
              <c:strCache>
                <c:ptCount val="2"/>
                <c:pt idx="0">
                  <c:v>DATOS</c:v>
                </c:pt>
                <c:pt idx="1">
                  <c:v>Objetivo</c:v>
                </c:pt>
              </c:strCache>
            </c:strRef>
          </c:cat>
          <c:val>
            <c:numRef>
              <c:extLst>
                <c:ext xmlns:c15="http://schemas.microsoft.com/office/drawing/2012/chart" uri="{02D57815-91ED-43cb-92C2-25804820EDAC}">
                  <c15:fullRef>
                    <c15:sqref>'Funnel de Venta'!$D$14:$D$16</c15:sqref>
                  </c15:fullRef>
                </c:ext>
              </c:extLst>
              <c:f>'Funnel de Venta'!$D$14:$D$15</c:f>
              <c:numCache>
                <c:formatCode>_(* #,##0.00_);_(* \(#,##0.00\);_(* "-"??_);_(@_)</c:formatCode>
                <c:ptCount val="2"/>
              </c:numCache>
            </c:numRef>
          </c:val>
          <c:extLst>
            <c:ext xmlns:c15="http://schemas.microsoft.com/office/drawing/2012/chart" uri="{02D57815-91ED-43cb-92C2-25804820EDAC}">
              <c15:categoryFilterExceptions>
                <c15:categoryFilterException>
                  <c15:sqref>'Funnel de Venta'!$D$16</c15:sqref>
                  <c15:spPr xmlns:c15="http://schemas.microsoft.com/office/drawing/2012/chart">
                    <a:solidFill>
                      <a:schemeClr val="accent3">
                        <a:tint val="65000"/>
                      </a:schemeClr>
                    </a:solidFill>
                    <a:ln>
                      <a:noFill/>
                    </a:ln>
                    <a:effectLst>
                      <a:outerShdw blurRad="317500" algn="ctr" rotWithShape="0">
                        <a:prstClr val="black">
                          <a:alpha val="25000"/>
                        </a:prstClr>
                      </a:outerShdw>
                    </a:effectLst>
                  </c15:spPr>
                  <c15:bubble3D val="0"/>
                </c15:categoryFilterException>
              </c15:categoryFilterExceptions>
            </c:ext>
            <c:ext xmlns:c16="http://schemas.microsoft.com/office/drawing/2014/chart" uri="{C3380CC4-5D6E-409C-BE32-E72D297353CC}">
              <c16:uniqueId val="{0000000D-63B6-40CD-B04B-A56DD669F22D}"/>
            </c:ext>
          </c:extLst>
        </c:ser>
        <c:dLbls>
          <c:showLegendKey val="0"/>
          <c:showVal val="0"/>
          <c:showCatName val="0"/>
          <c:showSerName val="0"/>
          <c:showPercent val="1"/>
          <c:showBubbleSize val="0"/>
          <c:showLeaderLines val="1"/>
        </c:dLbls>
        <c:firstSliceAng val="0"/>
        <c:holeSize val="70"/>
      </c:doughnutChart>
      <c:spPr>
        <a:noFill/>
        <a:ln>
          <a:noFill/>
        </a:ln>
        <a:effectLst/>
      </c:spPr>
    </c:plotArea>
    <c:legend>
      <c:legendPos val="b"/>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r>
              <a:rPr lang="es-MX"/>
              <a:t>PROCEDENCIA</a:t>
            </a:r>
            <a:r>
              <a:rPr lang="es-MX" baseline="0"/>
              <a:t> LEADS</a:t>
            </a:r>
            <a:endParaRPr lang="es-MX"/>
          </a:p>
        </c:rich>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es-MX"/>
        </a:p>
      </c:txPr>
    </c:title>
    <c:autoTitleDeleted val="0"/>
    <c:plotArea>
      <c:layout/>
      <c:barChart>
        <c:barDir val="col"/>
        <c:grouping val="clustered"/>
        <c:varyColors val="0"/>
        <c:ser>
          <c:idx val="0"/>
          <c:order val="0"/>
          <c:spPr>
            <a:pattFill prst="narHorz">
              <a:fgClr>
                <a:schemeClr val="accent1"/>
              </a:fgClr>
              <a:bgClr>
                <a:schemeClr val="accent1">
                  <a:lumMod val="20000"/>
                  <a:lumOff val="80000"/>
                </a:schemeClr>
              </a:bgClr>
            </a:pattFill>
            <a:ln>
              <a:noFill/>
            </a:ln>
            <a:effectLst>
              <a:innerShdw blurRad="114300">
                <a:schemeClr val="accent1"/>
              </a:innerShdw>
            </a:effectLst>
          </c:spPr>
          <c:invertIfNegative val="0"/>
          <c:dPt>
            <c:idx val="0"/>
            <c:invertIfNegative val="0"/>
            <c:bubble3D val="0"/>
            <c:spPr>
              <a:solidFill>
                <a:schemeClr val="bg2">
                  <a:lumMod val="90000"/>
                </a:schemeClr>
              </a:solidFill>
              <a:ln>
                <a:noFill/>
              </a:ln>
              <a:effectLst>
                <a:innerShdw blurRad="114300">
                  <a:schemeClr val="accent1"/>
                </a:innerShdw>
              </a:effectLst>
            </c:spPr>
            <c:extLst>
              <c:ext xmlns:c16="http://schemas.microsoft.com/office/drawing/2014/chart" uri="{C3380CC4-5D6E-409C-BE32-E72D297353CC}">
                <c16:uniqueId val="{00000011-D2FD-4BF7-8055-BBBB76BA2513}"/>
              </c:ext>
            </c:extLst>
          </c:dPt>
          <c:dPt>
            <c:idx val="1"/>
            <c:invertIfNegative val="0"/>
            <c:bubble3D val="0"/>
            <c:spPr>
              <a:solidFill>
                <a:schemeClr val="accent3"/>
              </a:solidFill>
              <a:ln>
                <a:noFill/>
              </a:ln>
              <a:effectLst>
                <a:innerShdw blurRad="114300">
                  <a:schemeClr val="accent1"/>
                </a:innerShdw>
              </a:effectLst>
            </c:spPr>
            <c:extLst>
              <c:ext xmlns:c16="http://schemas.microsoft.com/office/drawing/2014/chart" uri="{C3380CC4-5D6E-409C-BE32-E72D297353CC}">
                <c16:uniqueId val="{00000001-D2FD-4BF7-8055-BBBB76BA2513}"/>
              </c:ext>
            </c:extLst>
          </c:dPt>
          <c:dPt>
            <c:idx val="2"/>
            <c:invertIfNegative val="0"/>
            <c:bubble3D val="0"/>
            <c:spPr>
              <a:solidFill>
                <a:schemeClr val="tx2">
                  <a:lumMod val="75000"/>
                </a:schemeClr>
              </a:solidFill>
              <a:ln>
                <a:noFill/>
              </a:ln>
              <a:effectLst>
                <a:innerShdw blurRad="114300">
                  <a:schemeClr val="accent1"/>
                </a:innerShdw>
              </a:effectLst>
            </c:spPr>
            <c:extLst>
              <c:ext xmlns:c16="http://schemas.microsoft.com/office/drawing/2014/chart" uri="{C3380CC4-5D6E-409C-BE32-E72D297353CC}">
                <c16:uniqueId val="{00000003-D2FD-4BF7-8055-BBBB76BA2513}"/>
              </c:ext>
            </c:extLst>
          </c:dPt>
          <c:dPt>
            <c:idx val="3"/>
            <c:invertIfNegative val="0"/>
            <c:bubble3D val="0"/>
            <c:spPr>
              <a:solidFill>
                <a:schemeClr val="accent1">
                  <a:lumMod val="50000"/>
                </a:schemeClr>
              </a:solidFill>
              <a:ln>
                <a:noFill/>
              </a:ln>
              <a:effectLst>
                <a:innerShdw blurRad="114300">
                  <a:schemeClr val="accent1"/>
                </a:innerShdw>
              </a:effectLst>
            </c:spPr>
            <c:extLst>
              <c:ext xmlns:c16="http://schemas.microsoft.com/office/drawing/2014/chart" uri="{C3380CC4-5D6E-409C-BE32-E72D297353CC}">
                <c16:uniqueId val="{00000005-D2FD-4BF7-8055-BBBB76BA2513}"/>
              </c:ext>
            </c:extLst>
          </c:dPt>
          <c:dPt>
            <c:idx val="4"/>
            <c:invertIfNegative val="0"/>
            <c:bubble3D val="0"/>
            <c:spPr>
              <a:solidFill>
                <a:schemeClr val="accent3">
                  <a:lumMod val="75000"/>
                </a:schemeClr>
              </a:solidFill>
              <a:ln>
                <a:noFill/>
              </a:ln>
              <a:effectLst>
                <a:innerShdw blurRad="114300">
                  <a:schemeClr val="accent1"/>
                </a:innerShdw>
              </a:effectLst>
            </c:spPr>
            <c:extLst>
              <c:ext xmlns:c16="http://schemas.microsoft.com/office/drawing/2014/chart" uri="{C3380CC4-5D6E-409C-BE32-E72D297353CC}">
                <c16:uniqueId val="{00000007-D2FD-4BF7-8055-BBBB76BA2513}"/>
              </c:ext>
            </c:extLst>
          </c:dPt>
          <c:dPt>
            <c:idx val="5"/>
            <c:invertIfNegative val="0"/>
            <c:bubble3D val="0"/>
            <c:spPr>
              <a:solidFill>
                <a:schemeClr val="accent3">
                  <a:lumMod val="50000"/>
                </a:schemeClr>
              </a:solidFill>
              <a:ln>
                <a:noFill/>
              </a:ln>
              <a:effectLst>
                <a:innerShdw blurRad="114300">
                  <a:schemeClr val="accent1"/>
                </a:innerShdw>
              </a:effectLst>
            </c:spPr>
            <c:extLst>
              <c:ext xmlns:c16="http://schemas.microsoft.com/office/drawing/2014/chart" uri="{C3380CC4-5D6E-409C-BE32-E72D297353CC}">
                <c16:uniqueId val="{00000009-D2FD-4BF7-8055-BBBB76BA2513}"/>
              </c:ext>
            </c:extLst>
          </c:dPt>
          <c:dPt>
            <c:idx val="6"/>
            <c:invertIfNegative val="0"/>
            <c:bubble3D val="0"/>
            <c:spPr>
              <a:solidFill>
                <a:schemeClr val="accent4">
                  <a:lumMod val="10000"/>
                </a:schemeClr>
              </a:solidFill>
              <a:ln>
                <a:noFill/>
              </a:ln>
              <a:effectLst>
                <a:innerShdw blurRad="114300">
                  <a:schemeClr val="accent1"/>
                </a:innerShdw>
              </a:effectLst>
            </c:spPr>
            <c:extLst>
              <c:ext xmlns:c16="http://schemas.microsoft.com/office/drawing/2014/chart" uri="{C3380CC4-5D6E-409C-BE32-E72D297353CC}">
                <c16:uniqueId val="{0000000B-D2FD-4BF7-8055-BBBB76BA2513}"/>
              </c:ext>
            </c:extLst>
          </c:dPt>
          <c:dPt>
            <c:idx val="7"/>
            <c:invertIfNegative val="0"/>
            <c:bubble3D val="0"/>
            <c:spPr>
              <a:solidFill>
                <a:schemeClr val="accent1">
                  <a:lumMod val="90000"/>
                </a:schemeClr>
              </a:solidFill>
              <a:ln>
                <a:noFill/>
              </a:ln>
              <a:effectLst>
                <a:innerShdw blurRad="114300">
                  <a:schemeClr val="accent1"/>
                </a:innerShdw>
              </a:effectLst>
            </c:spPr>
            <c:extLst>
              <c:ext xmlns:c16="http://schemas.microsoft.com/office/drawing/2014/chart" uri="{C3380CC4-5D6E-409C-BE32-E72D297353CC}">
                <c16:uniqueId val="{0000000D-D2FD-4BF7-8055-BBBB76BA2513}"/>
              </c:ext>
            </c:extLst>
          </c:dPt>
          <c:dPt>
            <c:idx val="8"/>
            <c:invertIfNegative val="0"/>
            <c:bubble3D val="0"/>
            <c:spPr>
              <a:solidFill>
                <a:schemeClr val="accent3">
                  <a:lumMod val="60000"/>
                  <a:lumOff val="40000"/>
                </a:schemeClr>
              </a:solidFill>
              <a:ln>
                <a:noFill/>
              </a:ln>
              <a:effectLst>
                <a:innerShdw blurRad="114300">
                  <a:schemeClr val="accent1"/>
                </a:innerShdw>
              </a:effectLst>
            </c:spPr>
            <c:extLst>
              <c:ext xmlns:c16="http://schemas.microsoft.com/office/drawing/2014/chart" uri="{C3380CC4-5D6E-409C-BE32-E72D297353CC}">
                <c16:uniqueId val="{0000000F-D2FD-4BF7-8055-BBBB76BA2513}"/>
              </c:ext>
            </c:extLst>
          </c:dPt>
          <c:cat>
            <c:strRef>
              <c:f>'Ventas previstas '!$AA$6:$AI$6</c:f>
              <c:strCache>
                <c:ptCount val="9"/>
                <c:pt idx="0">
                  <c:v>Prospección</c:v>
                </c:pt>
                <c:pt idx="1">
                  <c:v>Sitio Web</c:v>
                </c:pt>
                <c:pt idx="2">
                  <c:v>Instagram</c:v>
                </c:pt>
                <c:pt idx="3">
                  <c:v>Tik Tok</c:v>
                </c:pt>
                <c:pt idx="4">
                  <c:v>Facebook</c:v>
                </c:pt>
                <c:pt idx="5">
                  <c:v>Linkedin</c:v>
                </c:pt>
                <c:pt idx="6">
                  <c:v>Google</c:v>
                </c:pt>
                <c:pt idx="7">
                  <c:v>Whatsapp</c:v>
                </c:pt>
                <c:pt idx="8">
                  <c:v>Otro</c:v>
                </c:pt>
              </c:strCache>
            </c:strRef>
          </c:cat>
          <c:val>
            <c:numRef>
              <c:f>'Ventas previstas '!$AA$96:$AI$96</c:f>
              <c:numCache>
                <c:formatCode>_(* #,##0_);_(* \(#,##0\);_(* "-"??_);_(@_)</c:formatCode>
                <c:ptCount val="9"/>
                <c:pt idx="0">
                  <c:v>1</c:v>
                </c:pt>
                <c:pt idx="1">
                  <c:v>1</c:v>
                </c:pt>
                <c:pt idx="2">
                  <c:v>1</c:v>
                </c:pt>
                <c:pt idx="3">
                  <c:v>1</c:v>
                </c:pt>
                <c:pt idx="4">
                  <c:v>1</c:v>
                </c:pt>
                <c:pt idx="5">
                  <c:v>2</c:v>
                </c:pt>
                <c:pt idx="6">
                  <c:v>1</c:v>
                </c:pt>
                <c:pt idx="7">
                  <c:v>1</c:v>
                </c:pt>
                <c:pt idx="8">
                  <c:v>1</c:v>
                </c:pt>
              </c:numCache>
            </c:numRef>
          </c:val>
          <c:extLst>
            <c:ext xmlns:c16="http://schemas.microsoft.com/office/drawing/2014/chart" uri="{C3380CC4-5D6E-409C-BE32-E72D297353CC}">
              <c16:uniqueId val="{00000010-D2FD-4BF7-8055-BBBB76BA2513}"/>
            </c:ext>
          </c:extLst>
        </c:ser>
        <c:dLbls>
          <c:showLegendKey val="0"/>
          <c:showVal val="0"/>
          <c:showCatName val="0"/>
          <c:showSerName val="0"/>
          <c:showPercent val="0"/>
          <c:showBubbleSize val="0"/>
        </c:dLbls>
        <c:gapWidth val="164"/>
        <c:overlap val="-22"/>
        <c:axId val="817519231"/>
        <c:axId val="817515871"/>
      </c:barChart>
      <c:catAx>
        <c:axId val="817519231"/>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817515871"/>
        <c:crosses val="autoZero"/>
        <c:auto val="1"/>
        <c:lblAlgn val="ctr"/>
        <c:lblOffset val="100"/>
        <c:noMultiLvlLbl val="0"/>
      </c:catAx>
      <c:valAx>
        <c:axId val="817515871"/>
        <c:scaling>
          <c:orientation val="minMax"/>
        </c:scaling>
        <c:delete val="0"/>
        <c:axPos val="l"/>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817519231"/>
        <c:crosses val="autoZero"/>
        <c:crossBetween val="between"/>
        <c:min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3">
  <a:schemeClr val="accent3"/>
</cs:colorStyle>
</file>

<file path=xl/charts/colors2.xml><?xml version="1.0" encoding="utf-8"?>
<cs:colorStyle xmlns:cs="http://schemas.microsoft.com/office/drawing/2012/chartStyle" xmlns:a="http://schemas.openxmlformats.org/drawingml/2006/main" meth="withinLinear" id="16">
  <a:schemeClr val="accent3"/>
</cs:colorStyle>
</file>

<file path=xl/charts/colors3.xml><?xml version="1.0" encoding="utf-8"?>
<cs:colorStyle xmlns:cs="http://schemas.microsoft.com/office/drawing/2012/chartStyle" xmlns:a="http://schemas.openxmlformats.org/drawingml/2006/main" meth="withinLinear" id="16">
  <a:schemeClr val="accent3"/>
</cs:colorStyle>
</file>

<file path=xl/charts/colors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4.xml"/><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1830917</xdr:colOff>
      <xdr:row>4</xdr:row>
      <xdr:rowOff>373592</xdr:rowOff>
    </xdr:to>
    <xdr:pic>
      <xdr:nvPicPr>
        <xdr:cNvPr id="5" name="Imagen 4">
          <a:extLst>
            <a:ext uri="{FF2B5EF4-FFF2-40B4-BE49-F238E27FC236}">
              <a16:creationId xmlns:a16="http://schemas.microsoft.com/office/drawing/2014/main" id="{B44FA617-84A4-4F72-B40B-FB0DEAC88586}"/>
            </a:ext>
          </a:extLst>
        </xdr:cNvPr>
        <xdr:cNvPicPr>
          <a:picLocks noChangeAspect="1"/>
        </xdr:cNvPicPr>
      </xdr:nvPicPr>
      <xdr:blipFill>
        <a:blip xmlns:r="http://schemas.openxmlformats.org/officeDocument/2006/relationships" r:embed="rId1"/>
        <a:stretch>
          <a:fillRect/>
        </a:stretch>
      </xdr:blipFill>
      <xdr:spPr>
        <a:xfrm>
          <a:off x="13630275" y="0"/>
          <a:ext cx="1830917" cy="18309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47625</xdr:colOff>
      <xdr:row>0</xdr:row>
      <xdr:rowOff>0</xdr:rowOff>
    </xdr:from>
    <xdr:to>
      <xdr:col>15</xdr:col>
      <xdr:colOff>438150</xdr:colOff>
      <xdr:row>3</xdr:row>
      <xdr:rowOff>342900</xdr:rowOff>
    </xdr:to>
    <xdr:pic>
      <xdr:nvPicPr>
        <xdr:cNvPr id="2" name="Imagen 1">
          <a:extLst>
            <a:ext uri="{FF2B5EF4-FFF2-40B4-BE49-F238E27FC236}">
              <a16:creationId xmlns:a16="http://schemas.microsoft.com/office/drawing/2014/main" id="{6C16F4E5-5901-4649-BB5B-F86EC0D4D69E}"/>
            </a:ext>
          </a:extLst>
        </xdr:cNvPr>
        <xdr:cNvPicPr>
          <a:picLocks noChangeAspect="1"/>
        </xdr:cNvPicPr>
      </xdr:nvPicPr>
      <xdr:blipFill>
        <a:blip xmlns:r="http://schemas.openxmlformats.org/officeDocument/2006/relationships" r:embed="rId1"/>
        <a:stretch>
          <a:fillRect/>
        </a:stretch>
      </xdr:blipFill>
      <xdr:spPr>
        <a:xfrm>
          <a:off x="10887075" y="0"/>
          <a:ext cx="1419225" cy="14192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8</xdr:col>
      <xdr:colOff>327024</xdr:colOff>
      <xdr:row>38</xdr:row>
      <xdr:rowOff>42333</xdr:rowOff>
    </xdr:from>
    <xdr:to>
      <xdr:col>18</xdr:col>
      <xdr:colOff>4232</xdr:colOff>
      <xdr:row>55</xdr:row>
      <xdr:rowOff>52917</xdr:rowOff>
    </xdr:to>
    <xdr:graphicFrame macro="">
      <xdr:nvGraphicFramePr>
        <xdr:cNvPr id="2" name="Previsión ponderada mensual" descr="Gráfico de líneas que ilustra la previsión de ingresos acumulados y mensuales">
          <a:extLst>
            <a:ext uri="{FF2B5EF4-FFF2-40B4-BE49-F238E27FC236}">
              <a16:creationId xmlns:a16="http://schemas.microsoft.com/office/drawing/2014/main" id="{0897B653-0782-43DB-A391-A2840A8EA98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317500</xdr:colOff>
      <xdr:row>18</xdr:row>
      <xdr:rowOff>160124</xdr:rowOff>
    </xdr:from>
    <xdr:to>
      <xdr:col>4</xdr:col>
      <xdr:colOff>95250</xdr:colOff>
      <xdr:row>27</xdr:row>
      <xdr:rowOff>96108</xdr:rowOff>
    </xdr:to>
    <xdr:graphicFrame macro="">
      <xdr:nvGraphicFramePr>
        <xdr:cNvPr id="7" name="Gráfico 6">
          <a:extLst>
            <a:ext uri="{FF2B5EF4-FFF2-40B4-BE49-F238E27FC236}">
              <a16:creationId xmlns:a16="http://schemas.microsoft.com/office/drawing/2014/main" id="{2A1852DB-FFF6-EA09-F81A-A0AD8059A78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370417</xdr:colOff>
      <xdr:row>18</xdr:row>
      <xdr:rowOff>148166</xdr:rowOff>
    </xdr:from>
    <xdr:to>
      <xdr:col>7</xdr:col>
      <xdr:colOff>603250</xdr:colOff>
      <xdr:row>27</xdr:row>
      <xdr:rowOff>84150</xdr:rowOff>
    </xdr:to>
    <xdr:graphicFrame macro="">
      <xdr:nvGraphicFramePr>
        <xdr:cNvPr id="9" name="Gráfico 8">
          <a:extLst>
            <a:ext uri="{FF2B5EF4-FFF2-40B4-BE49-F238E27FC236}">
              <a16:creationId xmlns:a16="http://schemas.microsoft.com/office/drawing/2014/main" id="{0E6D1ED0-2E34-430D-8134-E62E212DBF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116417</xdr:colOff>
      <xdr:row>1</xdr:row>
      <xdr:rowOff>126999</xdr:rowOff>
    </xdr:from>
    <xdr:to>
      <xdr:col>2</xdr:col>
      <xdr:colOff>846667</xdr:colOff>
      <xdr:row>8</xdr:row>
      <xdr:rowOff>201082</xdr:rowOff>
    </xdr:to>
    <xdr:pic>
      <xdr:nvPicPr>
        <xdr:cNvPr id="11" name="Imagen 10">
          <a:extLst>
            <a:ext uri="{FF2B5EF4-FFF2-40B4-BE49-F238E27FC236}">
              <a16:creationId xmlns:a16="http://schemas.microsoft.com/office/drawing/2014/main" id="{F123C44B-378F-407B-B8FD-210A6F6D2AD1}"/>
            </a:ext>
          </a:extLst>
        </xdr:cNvPr>
        <xdr:cNvPicPr>
          <a:picLocks noChangeAspect="1"/>
        </xdr:cNvPicPr>
      </xdr:nvPicPr>
      <xdr:blipFill>
        <a:blip xmlns:r="http://schemas.openxmlformats.org/officeDocument/2006/relationships" r:embed="rId4"/>
        <a:stretch>
          <a:fillRect/>
        </a:stretch>
      </xdr:blipFill>
      <xdr:spPr>
        <a:xfrm>
          <a:off x="444500" y="423332"/>
          <a:ext cx="1830917" cy="1830917"/>
        </a:xfrm>
        <a:prstGeom prst="rect">
          <a:avLst/>
        </a:prstGeom>
      </xdr:spPr>
    </xdr:pic>
    <xdr:clientData/>
  </xdr:twoCellAnchor>
  <xdr:twoCellAnchor>
    <xdr:from>
      <xdr:col>9</xdr:col>
      <xdr:colOff>1</xdr:colOff>
      <xdr:row>12</xdr:row>
      <xdr:rowOff>10583</xdr:rowOff>
    </xdr:from>
    <xdr:to>
      <xdr:col>18</xdr:col>
      <xdr:colOff>0</xdr:colOff>
      <xdr:row>29</xdr:row>
      <xdr:rowOff>105833</xdr:rowOff>
    </xdr:to>
    <xdr:graphicFrame macro="">
      <xdr:nvGraphicFramePr>
        <xdr:cNvPr id="5" name="Gráfico 4">
          <a:extLst>
            <a:ext uri="{FF2B5EF4-FFF2-40B4-BE49-F238E27FC236}">
              <a16:creationId xmlns:a16="http://schemas.microsoft.com/office/drawing/2014/main" id="{60BF1159-1F77-4A4E-B9D0-BAC0F3026B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257176</xdr:colOff>
      <xdr:row>0</xdr:row>
      <xdr:rowOff>180976</xdr:rowOff>
    </xdr:from>
    <xdr:to>
      <xdr:col>5</xdr:col>
      <xdr:colOff>981076</xdr:colOff>
      <xdr:row>9</xdr:row>
      <xdr:rowOff>28576</xdr:rowOff>
    </xdr:to>
    <xdr:pic>
      <xdr:nvPicPr>
        <xdr:cNvPr id="2" name="Imagen 1">
          <a:extLst>
            <a:ext uri="{FF2B5EF4-FFF2-40B4-BE49-F238E27FC236}">
              <a16:creationId xmlns:a16="http://schemas.microsoft.com/office/drawing/2014/main" id="{25933DBC-30D4-4D2F-B939-822557F6C62B}"/>
            </a:ext>
          </a:extLst>
        </xdr:cNvPr>
        <xdr:cNvPicPr>
          <a:picLocks noChangeAspect="1"/>
        </xdr:cNvPicPr>
      </xdr:nvPicPr>
      <xdr:blipFill>
        <a:blip xmlns:r="http://schemas.openxmlformats.org/officeDocument/2006/relationships" r:embed="rId1"/>
        <a:stretch>
          <a:fillRect/>
        </a:stretch>
      </xdr:blipFill>
      <xdr:spPr>
        <a:xfrm>
          <a:off x="4381501" y="180976"/>
          <a:ext cx="1714500" cy="17145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atosClientesPotenciales" displayName="DatosClientesPotenciales" ref="B6:L96" totalsRowCount="1" headerRowDxfId="58" dataDxfId="57" totalsRowDxfId="22" totalsRowBorderDxfId="23">
  <autoFilter ref="B6:L95"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000-000001000000}" name="Nombre del cliente potencial" totalsRowLabel="Total" dataDxfId="21" totalsRowDxfId="10"/>
    <tableColumn id="2" xr3:uid="{00000000-0010-0000-0000-000002000000}" name="Teléfono" dataDxfId="20" totalsRowDxfId="9"/>
    <tableColumn id="10" xr3:uid="{585173F7-AD56-40C3-AD4C-F0D8EA1B4430}" name="Correo" dataDxfId="19" totalsRowDxfId="8"/>
    <tableColumn id="3" xr3:uid="{00000000-0010-0000-0000-000003000000}" name="Origen del contacto " dataDxfId="18" totalsRowDxfId="7"/>
    <tableColumn id="4" xr3:uid="{00000000-0010-0000-0000-000004000000}" name="Oficina de seguimiento / Persona a cargo" dataDxfId="17" totalsRowDxfId="6"/>
    <tableColumn id="5" xr3:uid="{00000000-0010-0000-0000-000005000000}" name="Destino del cliente " dataDxfId="16" totalsRowDxfId="5"/>
    <tableColumn id="11" xr3:uid="{D1C799DE-20CB-4DB9-9BA9-F90E268A6773}" name="Etapa" dataDxfId="15" totalsRowDxfId="4"/>
    <tableColumn id="6" xr3:uid="{00000000-0010-0000-0000-000006000000}" name="Oportunidad potencial" totalsRowFunction="sum" dataDxfId="14" totalsRowDxfId="3"/>
    <tableColumn id="8" xr3:uid="{00000000-0010-0000-0000-000008000000}" name="Cierre de _x000a_la previsión" dataDxfId="13" totalsRowDxfId="2" dataCellStyle="Cierre de la previsión"/>
    <tableColumn id="12" xr3:uid="{25657297-C451-4BB9-967F-1E1BB4A3076C}" name="Comentarios" dataDxfId="12" totalsRowDxfId="1" dataCellStyle="Cierre de la previsión"/>
    <tableColumn id="9" xr3:uid="{00000000-0010-0000-0000-000009000000}" name="Forecast" totalsRowFunction="sum" dataDxfId="11" totalsRowDxfId="0" dataCellStyle="Millares">
      <calculatedColumnFormula>VLOOKUP(DatosClientesPotenciales[[#This Row],[Etapa]],Datos!$B$4:$C$10,2,FALSE)*DatosClientesPotenciales[[#This Row],[Oportunidad potencial]]</calculatedColumnFormula>
    </tableColumn>
  </tableColumns>
  <tableStyleInfo name="TableStyleDark2" showFirstColumn="0" showLastColumn="0" showRowStripes="1" showColumnStripes="0"/>
  <extLst>
    <ext xmlns:x14="http://schemas.microsoft.com/office/spreadsheetml/2009/9/main" uri="{504A1905-F514-4f6f-8877-14C23A59335A}">
      <x14:table altTextSummary="Escriba el nombre de cliente potencial, el contacto, el origen, el tipo, la oportunidad potencial, la oportunidad de venta, la previsión de cierre mensual y la previsión ponderada. La previsión ponderada se calcula automáticament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VentasPrevistas" displayName="VentasPrevistas" ref="B6:N96" totalsRowCount="1" headerRowDxfId="56" dataDxfId="55" totalsRowDxfId="54">
  <autoFilter ref="B6:N95"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100-000001000000}" name="Nombre del cliente potencial" totalsRowLabel="Total" dataDxfId="53" totalsRowDxfId="52">
      <calculatedColumnFormula>IFERROR(IF(AND(DatosClientesPotenciales[[#This Row],[Nombre del cliente potencial]] &lt;&gt; "", ROW(VentasPrevistas[Nombre del cliente potencial])&lt;&gt;ÚltimaEntrada),DatosClientesPotenciales[Nombre del cliente potencial], ""),"")</calculatedColumnFormula>
    </tableColumn>
    <tableColumn id="2" xr3:uid="{00000000-0010-0000-0100-000002000000}" name="Enero _x000a_Previsión" totalsRowFunction="sum" dataDxfId="51" totalsRowDxfId="50">
      <calculatedColumnFormula>IFERROR(IF(DatosClientesPotenciales[[#This Row],[Cierre de 
la previsión]] &lt;&gt;"",IF(DatosClientesPotenciales[[#This Row],[Cierre de 
la previsión]]= "Enero",DatosClientesPotenciales[Forecast],0),""),"")</calculatedColumnFormula>
    </tableColumn>
    <tableColumn id="3" xr3:uid="{00000000-0010-0000-0100-000003000000}" name="Febrero _x000a_Previsión" totalsRowFunction="sum" dataDxfId="49" totalsRowDxfId="48">
      <calculatedColumnFormula>IFERROR(IF(DatosClientesPotenciales[[#This Row],[Cierre de 
la previsión]] &lt;&gt;"",IF(DatosClientesPotenciales[[#This Row],[Cierre de 
la previsión]] = "Febrero",DatosClientesPotenciales[Forecast],0),""),"")</calculatedColumnFormula>
    </tableColumn>
    <tableColumn id="4" xr3:uid="{00000000-0010-0000-0100-000004000000}" name="Marzo _x000a_Previsión" totalsRowFunction="sum" dataDxfId="47" totalsRowDxfId="46">
      <calculatedColumnFormula>IFERROR(IF(DatosClientesPotenciales[[#This Row],[Cierre de 
la previsión]] &lt;&gt;"",IF(DatosClientesPotenciales[[#This Row],[Cierre de 
la previsión]] = "Marzo",DatosClientesPotenciales[Forecast],0),""),"")</calculatedColumnFormula>
    </tableColumn>
    <tableColumn id="5" xr3:uid="{00000000-0010-0000-0100-000005000000}" name="Abril _x000a_Previsión" totalsRowFunction="sum" dataDxfId="45" totalsRowDxfId="44" dataCellStyle="Borde derecho">
      <calculatedColumnFormula>IFERROR(IF(DatosClientesPotenciales[[#This Row],[Cierre de 
la previsión]] &lt;&gt;"",IF(DatosClientesPotenciales[[#This Row],[Cierre de 
la previsión]] = "Abril",DatosClientesPotenciales[Forecast],0),""),"")</calculatedColumnFormula>
    </tableColumn>
    <tableColumn id="6" xr3:uid="{00000000-0010-0000-0100-000006000000}" name="Mayo _x000a_Previsión" totalsRowFunction="sum" dataDxfId="43" totalsRowDxfId="42">
      <calculatedColumnFormula>IFERROR(IF(DatosClientesPotenciales[[#This Row],[Cierre de 
la previsión]] &lt;&gt;"",IF(DatosClientesPotenciales[[#This Row],[Cierre de 
la previsión]] = "Mayo",DatosClientesPotenciales[Forecast],0),""),"")</calculatedColumnFormula>
    </tableColumn>
    <tableColumn id="7" xr3:uid="{00000000-0010-0000-0100-000007000000}" name="Junio _x000a_Previsión" totalsRowFunction="sum" dataDxfId="41" totalsRowDxfId="40">
      <calculatedColumnFormula>IFERROR(IF(DatosClientesPotenciales[[#This Row],[Cierre de 
la previsión]] &lt;&gt;"",IF(DatosClientesPotenciales[[#This Row],[Cierre de 
la previsión]] = "Junio",DatosClientesPotenciales[Forecast],0),""),"")</calculatedColumnFormula>
    </tableColumn>
    <tableColumn id="8" xr3:uid="{00000000-0010-0000-0100-000008000000}" name="Julio Previsión" totalsRowFunction="sum" dataDxfId="39" totalsRowDxfId="38">
      <calculatedColumnFormula>IFERROR(IF(DatosClientesPotenciales[[#This Row],[Cierre de 
la previsión]] &lt;&gt;"",IF(DatosClientesPotenciales[[#This Row],[Cierre de 
la previsión]] = "julio",DatosClientesPotenciales[Forecast],0),""),"")</calculatedColumnFormula>
    </tableColumn>
    <tableColumn id="9" xr3:uid="{00000000-0010-0000-0100-000009000000}" name="Agosto _x000a_Previsión" totalsRowFunction="sum" dataDxfId="37" totalsRowDxfId="36" dataCellStyle="Borde derecho">
      <calculatedColumnFormula>IFERROR(IF(DatosClientesPotenciales[[#This Row],[Cierre de 
la previsión]] &lt;&gt;"",IF(DatosClientesPotenciales[[#This Row],[Cierre de 
la previsión]] = "Agosto",DatosClientesPotenciales[Forecast],0),""),"")</calculatedColumnFormula>
    </tableColumn>
    <tableColumn id="10" xr3:uid="{00000000-0010-0000-0100-00000A000000}" name="Septiembre _x000a_Previsión" totalsRowFunction="sum" dataDxfId="35" totalsRowDxfId="34">
      <calculatedColumnFormula>IFERROR(IF(DatosClientesPotenciales[[#This Row],[Cierre de 
la previsión]] &lt;&gt;"",IF(DatosClientesPotenciales[[#This Row],[Cierre de 
la previsión]] = "Septiembre",DatosClientesPotenciales[Forecast],0),""),"")</calculatedColumnFormula>
    </tableColumn>
    <tableColumn id="11" xr3:uid="{00000000-0010-0000-0100-00000B000000}" name="Octubre _x000a_Previsión" totalsRowFunction="sum" dataDxfId="33" totalsRowDxfId="32">
      <calculatedColumnFormula>IFERROR(IF(DatosClientesPotenciales[[#This Row],[Cierre de 
la previsión]] &lt;&gt;"",IF(DatosClientesPotenciales[[#This Row],[Cierre de 
la previsión]] = "Octubre",DatosClientesPotenciales[Forecast],0),""),"")</calculatedColumnFormula>
    </tableColumn>
    <tableColumn id="12" xr3:uid="{00000000-0010-0000-0100-00000C000000}" name="Noviembre _x000a_Previsión" totalsRowFunction="sum" dataDxfId="31" totalsRowDxfId="30"/>
    <tableColumn id="13" xr3:uid="{00000000-0010-0000-0100-00000D000000}" name="Diciembre _x000a_Previsión" totalsRowFunction="sum" dataDxfId="29" totalsRowDxfId="28"/>
  </tableColumns>
  <tableStyleInfo name="TableStyleLight4" showFirstColumn="1" showLastColumn="0" showRowStripes="1" showColumnStripes="0"/>
  <extLst>
    <ext xmlns:x14="http://schemas.microsoft.com/office/spreadsheetml/2009/9/main" uri="{504A1905-F514-4f6f-8877-14C23A59335A}">
      <x14:table altTextSummary="Las columnas Nombre del cliente potencial y Previsión de cada mes (por ejemplo, enero, febrero, etc.) se actualizan automáticamente en la tabla Ventas previstas a partir de los datos de la hoja de cálculo Ventas prevista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0792270-896D-4298-A8AB-892CB06BC28E}" name="Tabla3" displayName="Tabla3" ref="B3:C10" totalsRowShown="0">
  <autoFilter ref="B3:C10" xr:uid="{40792270-896D-4298-A8AB-892CB06BC28E}"/>
  <tableColumns count="2">
    <tableColumn id="1" xr3:uid="{A96B0DB5-2C67-47B6-B285-BE1F451B694A}" name="Etapa"/>
    <tableColumn id="2" xr3:uid="{819A4E59-7E25-4773-8BBA-D5767BDBC933}" name="Factor " dataDxfId="27"/>
  </tableColumns>
  <tableStyleInfo name="TableStyleMedium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6F4F212-9412-4A25-8E1C-18F5BCEA2649}" name="Tabla6" displayName="Tabla6" ref="B13:B22" totalsRowShown="0" headerRowDxfId="26" dataDxfId="25">
  <autoFilter ref="B13:B22" xr:uid="{06F4F212-9412-4A25-8E1C-18F5BCEA2649}"/>
  <tableColumns count="1">
    <tableColumn id="1" xr3:uid="{46EBB061-2D36-40F2-90C2-5B51E1F116C4}" name="Origen del contacto" dataDxfId="24"/>
  </tableColumns>
  <tableStyleInfo name="TableStyleMedium4" showFirstColumn="0" showLastColumn="0" showRowStripes="1" showColumnStripes="0"/>
</table>
</file>

<file path=xl/theme/theme1.xml><?xml version="1.0" encoding="utf-8"?>
<a:theme xmlns:a="http://schemas.openxmlformats.org/drawingml/2006/main" name="Theme1">
  <a:themeElements>
    <a:clrScheme name="BUS_Activity Based Cost Tracker">
      <a:dk1>
        <a:sysClr val="windowText" lastClr="000000"/>
      </a:dk1>
      <a:lt1>
        <a:sysClr val="window" lastClr="FFFFFF"/>
      </a:lt1>
      <a:dk2>
        <a:srgbClr val="1F497D"/>
      </a:dk2>
      <a:lt2>
        <a:srgbClr val="EEECE1"/>
      </a:lt2>
      <a:accent1>
        <a:srgbClr val="F7F5E6"/>
      </a:accent1>
      <a:accent2>
        <a:srgbClr val="333A56"/>
      </a:accent2>
      <a:accent3>
        <a:srgbClr val="52658F"/>
      </a:accent3>
      <a:accent4>
        <a:srgbClr val="E8E8E8"/>
      </a:accent4>
      <a:accent5>
        <a:srgbClr val="000000"/>
      </a:accent5>
      <a:accent6>
        <a:srgbClr val="8A8A8A"/>
      </a:accent6>
      <a:hlink>
        <a:srgbClr val="0096D2"/>
      </a:hlink>
      <a:folHlink>
        <a:srgbClr val="00578B"/>
      </a:folHlink>
    </a:clrScheme>
    <a:fontScheme name="BUS_Activity Based Cost Tracker">
      <a:majorFont>
        <a:latin typeface="Constantia"/>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Dark" id="{D39323B7-B2D6-4C10-818B-A5CD4ACE85BD}" vid="{15FD9199-0511-4D87-8BFB-2FF3F0C5B55D}"/>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249977111117893"/>
    <pageSetUpPr autoPageBreaks="0" fitToPage="1"/>
  </sheetPr>
  <dimension ref="B1:AE9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L1" sqref="L1:L1048576"/>
    </sheetView>
  </sheetViews>
  <sheetFormatPr baseColWidth="10" defaultColWidth="8.77734375" defaultRowHeight="30" customHeight="1" x14ac:dyDescent="0.3"/>
  <cols>
    <col min="1" max="1" width="5" style="1" customWidth="1"/>
    <col min="2" max="2" width="29.77734375" style="1" customWidth="1"/>
    <col min="3" max="3" width="16.21875" style="1" bestFit="1" customWidth="1"/>
    <col min="4" max="4" width="16.5546875" style="1" bestFit="1" customWidth="1"/>
    <col min="5" max="5" width="17.44140625" style="1" customWidth="1"/>
    <col min="6" max="6" width="19.77734375" style="1" bestFit="1" customWidth="1"/>
    <col min="7" max="7" width="16.21875" style="1" bestFit="1" customWidth="1"/>
    <col min="8" max="8" width="8.5546875" style="1" bestFit="1" customWidth="1"/>
    <col min="9" max="9" width="19.21875" style="1" bestFit="1" customWidth="1"/>
    <col min="10" max="10" width="10.21875" style="24" bestFit="1" customWidth="1"/>
    <col min="11" max="11" width="91.109375" style="1" bestFit="1" customWidth="1"/>
    <col min="12" max="12" width="9.21875" style="24" hidden="1" customWidth="1"/>
    <col min="13" max="16384" width="8.77734375" style="1"/>
  </cols>
  <sheetData>
    <row r="1" spans="2:12" ht="30" customHeight="1" x14ac:dyDescent="0.3">
      <c r="K1" s="78"/>
    </row>
    <row r="2" spans="2:12" ht="15" customHeight="1" x14ac:dyDescent="0.3">
      <c r="K2" s="78"/>
    </row>
    <row r="3" spans="2:12" ht="40.15" customHeight="1" thickBot="1" x14ac:dyDescent="0.35">
      <c r="B3" s="75" t="s">
        <v>0</v>
      </c>
      <c r="C3" s="75"/>
      <c r="D3" s="75"/>
      <c r="E3" s="2"/>
      <c r="F3" s="2"/>
      <c r="G3" s="2"/>
      <c r="H3" s="2"/>
      <c r="I3" s="2"/>
      <c r="J3" s="25"/>
      <c r="K3" s="78"/>
    </row>
    <row r="4" spans="2:12" ht="30" customHeight="1" thickTop="1" x14ac:dyDescent="0.3">
      <c r="B4" s="19">
        <f ca="1">TODAY()</f>
        <v>45468</v>
      </c>
      <c r="D4" s="76" t="s">
        <v>104</v>
      </c>
      <c r="E4" s="76"/>
      <c r="F4" s="76"/>
      <c r="G4" s="76"/>
      <c r="H4" s="76"/>
      <c r="I4" s="76"/>
      <c r="J4" s="76"/>
      <c r="K4" s="78"/>
      <c r="L4" s="36"/>
    </row>
    <row r="5" spans="2:12" ht="30" customHeight="1" x14ac:dyDescent="0.3">
      <c r="B5" s="74" t="s">
        <v>25</v>
      </c>
      <c r="C5" s="20"/>
      <c r="D5" s="77"/>
      <c r="E5" s="77"/>
      <c r="F5" s="77"/>
      <c r="G5" s="77"/>
      <c r="H5" s="77"/>
      <c r="I5" s="77"/>
      <c r="J5" s="77"/>
      <c r="K5" s="21" t="s">
        <v>6</v>
      </c>
    </row>
    <row r="6" spans="2:12" s="32" customFormat="1" ht="31.5" x14ac:dyDescent="0.3">
      <c r="B6" s="122" t="s">
        <v>1</v>
      </c>
      <c r="C6" s="122" t="s">
        <v>110</v>
      </c>
      <c r="D6" s="122" t="s">
        <v>26</v>
      </c>
      <c r="E6" s="122" t="s">
        <v>24</v>
      </c>
      <c r="F6" s="127" t="s">
        <v>51</v>
      </c>
      <c r="G6" s="122" t="s">
        <v>28</v>
      </c>
      <c r="H6" s="127" t="s">
        <v>29</v>
      </c>
      <c r="I6" s="128" t="s">
        <v>4</v>
      </c>
      <c r="J6" s="121" t="s">
        <v>5</v>
      </c>
      <c r="K6" s="121" t="s">
        <v>38</v>
      </c>
      <c r="L6" s="121" t="s">
        <v>34</v>
      </c>
    </row>
    <row r="7" spans="2:12" ht="25.15" customHeight="1" x14ac:dyDescent="0.3">
      <c r="B7" s="133" t="s">
        <v>41</v>
      </c>
      <c r="C7" s="133" t="s">
        <v>45</v>
      </c>
      <c r="D7" s="133" t="s">
        <v>46</v>
      </c>
      <c r="E7" s="133" t="s">
        <v>105</v>
      </c>
      <c r="F7" s="133" t="s">
        <v>62</v>
      </c>
      <c r="G7" s="133" t="s">
        <v>52</v>
      </c>
      <c r="H7" s="133" t="s">
        <v>35</v>
      </c>
      <c r="I7" s="131">
        <v>300000</v>
      </c>
      <c r="J7" s="134" t="s">
        <v>36</v>
      </c>
      <c r="K7" s="135" t="s">
        <v>67</v>
      </c>
      <c r="L7" s="138">
        <f>VLOOKUP(DatosClientesPotenciales[[#This Row],[Etapa]],Datos!$B$4:$C$10,2,FALSE)*DatosClientesPotenciales[[#This Row],[Oportunidad potencial]]</f>
        <v>30000</v>
      </c>
    </row>
    <row r="8" spans="2:12" ht="25.15" customHeight="1" x14ac:dyDescent="0.3">
      <c r="B8" s="133" t="s">
        <v>40</v>
      </c>
      <c r="C8" s="133" t="s">
        <v>45</v>
      </c>
      <c r="D8" s="133" t="s">
        <v>46</v>
      </c>
      <c r="E8" s="133" t="s">
        <v>3</v>
      </c>
      <c r="F8" s="133" t="s">
        <v>62</v>
      </c>
      <c r="G8" s="133" t="s">
        <v>53</v>
      </c>
      <c r="H8" s="133" t="s">
        <v>31</v>
      </c>
      <c r="I8" s="131">
        <v>200000</v>
      </c>
      <c r="J8" s="134" t="s">
        <v>37</v>
      </c>
      <c r="K8" s="135" t="s">
        <v>67</v>
      </c>
      <c r="L8" s="138">
        <f>VLOOKUP(DatosClientesPotenciales[[#This Row],[Etapa]],Datos!$B$4:$C$10,2,FALSE)*DatosClientesPotenciales[[#This Row],[Oportunidad potencial]]</f>
        <v>50000</v>
      </c>
    </row>
    <row r="9" spans="2:12" ht="25.15" customHeight="1" x14ac:dyDescent="0.3">
      <c r="B9" s="133" t="s">
        <v>42</v>
      </c>
      <c r="C9" s="133" t="s">
        <v>45</v>
      </c>
      <c r="D9" s="133" t="s">
        <v>46</v>
      </c>
      <c r="E9" s="133" t="s">
        <v>27</v>
      </c>
      <c r="F9" s="133" t="s">
        <v>61</v>
      </c>
      <c r="G9" s="133" t="s">
        <v>52</v>
      </c>
      <c r="H9" s="133" t="s">
        <v>32</v>
      </c>
      <c r="I9" s="131">
        <v>100000</v>
      </c>
      <c r="J9" s="134" t="s">
        <v>54</v>
      </c>
      <c r="K9" s="135" t="s">
        <v>67</v>
      </c>
      <c r="L9" s="138">
        <f>VLOOKUP(DatosClientesPotenciales[[#This Row],[Etapa]],Datos!$B$4:$C$10,2,FALSE)*DatosClientesPotenciales[[#This Row],[Oportunidad potencial]]</f>
        <v>50000</v>
      </c>
    </row>
    <row r="10" spans="2:12" s="22" customFormat="1" ht="30" customHeight="1" x14ac:dyDescent="0.3">
      <c r="B10" s="133" t="s">
        <v>39</v>
      </c>
      <c r="C10" s="133" t="s">
        <v>45</v>
      </c>
      <c r="D10" s="133" t="s">
        <v>46</v>
      </c>
      <c r="E10" s="133" t="s">
        <v>49</v>
      </c>
      <c r="F10" s="133" t="s">
        <v>61</v>
      </c>
      <c r="G10" s="133" t="s">
        <v>53</v>
      </c>
      <c r="H10" s="133" t="s">
        <v>64</v>
      </c>
      <c r="I10" s="131">
        <v>100000</v>
      </c>
      <c r="J10" s="134" t="s">
        <v>87</v>
      </c>
      <c r="K10" s="135" t="s">
        <v>67</v>
      </c>
      <c r="L10" s="138">
        <f>VLOOKUP(DatosClientesPotenciales[[#This Row],[Etapa]],Datos!$B$4:$C$10,2,FALSE)*DatosClientesPotenciales[[#This Row],[Oportunidad potencial]]</f>
        <v>75000</v>
      </c>
    </row>
    <row r="11" spans="2:12" ht="30" customHeight="1" x14ac:dyDescent="0.3">
      <c r="B11" s="133" t="s">
        <v>43</v>
      </c>
      <c r="C11" s="133" t="s">
        <v>45</v>
      </c>
      <c r="D11" s="133" t="s">
        <v>46</v>
      </c>
      <c r="E11" s="133" t="s">
        <v>112</v>
      </c>
      <c r="F11" s="133" t="s">
        <v>61</v>
      </c>
      <c r="G11" s="133" t="s">
        <v>52</v>
      </c>
      <c r="H11" s="133" t="s">
        <v>65</v>
      </c>
      <c r="I11" s="131">
        <v>200000</v>
      </c>
      <c r="J11" s="134" t="s">
        <v>55</v>
      </c>
      <c r="K11" s="135" t="s">
        <v>67</v>
      </c>
      <c r="L11" s="138">
        <f>VLOOKUP(DatosClientesPotenciales[[#This Row],[Etapa]],Datos!$B$4:$C$10,2,FALSE)*DatosClientesPotenciales[[#This Row],[Oportunidad potencial]]</f>
        <v>200000</v>
      </c>
    </row>
    <row r="12" spans="2:12" ht="30" customHeight="1" x14ac:dyDescent="0.3">
      <c r="B12" s="133" t="s">
        <v>44</v>
      </c>
      <c r="C12" s="133" t="s">
        <v>45</v>
      </c>
      <c r="D12" s="133" t="s">
        <v>46</v>
      </c>
      <c r="E12" s="133" t="s">
        <v>113</v>
      </c>
      <c r="F12" s="133" t="s">
        <v>61</v>
      </c>
      <c r="G12" s="133" t="s">
        <v>53</v>
      </c>
      <c r="H12" s="133" t="s">
        <v>33</v>
      </c>
      <c r="I12" s="131">
        <v>300000</v>
      </c>
      <c r="J12" s="134" t="s">
        <v>88</v>
      </c>
      <c r="K12" s="135" t="s">
        <v>67</v>
      </c>
      <c r="L12" s="138">
        <f>VLOOKUP(DatosClientesPotenciales[[#This Row],[Etapa]],Datos!$B$4:$C$10,2,FALSE)*DatosClientesPotenciales[[#This Row],[Oportunidad potencial]]</f>
        <v>0</v>
      </c>
    </row>
    <row r="13" spans="2:12" ht="30" customHeight="1" x14ac:dyDescent="0.3">
      <c r="B13" s="133" t="s">
        <v>57</v>
      </c>
      <c r="C13" s="133" t="s">
        <v>45</v>
      </c>
      <c r="D13" s="133" t="s">
        <v>46</v>
      </c>
      <c r="E13" s="133" t="s">
        <v>48</v>
      </c>
      <c r="F13" s="133" t="s">
        <v>61</v>
      </c>
      <c r="G13" s="133" t="s">
        <v>52</v>
      </c>
      <c r="H13" s="133" t="s">
        <v>64</v>
      </c>
      <c r="I13" s="131">
        <v>200000</v>
      </c>
      <c r="J13" s="134" t="s">
        <v>55</v>
      </c>
      <c r="K13" s="135" t="s">
        <v>67</v>
      </c>
      <c r="L13" s="138">
        <f>VLOOKUP(DatosClientesPotenciales[[#This Row],[Etapa]],Datos!$B$4:$C$10,2,FALSE)*DatosClientesPotenciales[[#This Row],[Oportunidad potencial]]</f>
        <v>150000</v>
      </c>
    </row>
    <row r="14" spans="2:12" ht="30" customHeight="1" x14ac:dyDescent="0.3">
      <c r="B14" s="133" t="s">
        <v>58</v>
      </c>
      <c r="C14" s="133" t="s">
        <v>45</v>
      </c>
      <c r="D14" s="133" t="s">
        <v>46</v>
      </c>
      <c r="E14" s="133" t="s">
        <v>50</v>
      </c>
      <c r="F14" s="133" t="s">
        <v>62</v>
      </c>
      <c r="G14" s="133" t="s">
        <v>53</v>
      </c>
      <c r="H14" s="133" t="s">
        <v>32</v>
      </c>
      <c r="I14" s="131">
        <v>200000</v>
      </c>
      <c r="J14" s="134" t="s">
        <v>87</v>
      </c>
      <c r="K14" s="135" t="s">
        <v>67</v>
      </c>
      <c r="L14" s="138">
        <f>VLOOKUP(DatosClientesPotenciales[[#This Row],[Etapa]],Datos!$B$4:$C$10,2,FALSE)*DatosClientesPotenciales[[#This Row],[Oportunidad potencial]]</f>
        <v>100000</v>
      </c>
    </row>
    <row r="15" spans="2:12" ht="30" customHeight="1" x14ac:dyDescent="0.3">
      <c r="B15" s="133" t="s">
        <v>60</v>
      </c>
      <c r="C15" s="133" t="s">
        <v>45</v>
      </c>
      <c r="D15" s="133" t="s">
        <v>46</v>
      </c>
      <c r="E15" s="133" t="s">
        <v>114</v>
      </c>
      <c r="F15" s="133" t="s">
        <v>61</v>
      </c>
      <c r="G15" s="133" t="s">
        <v>52</v>
      </c>
      <c r="H15" s="133" t="s">
        <v>31</v>
      </c>
      <c r="I15" s="131">
        <v>200000</v>
      </c>
      <c r="J15" s="134" t="s">
        <v>54</v>
      </c>
      <c r="K15" s="135" t="s">
        <v>67</v>
      </c>
      <c r="L15" s="138">
        <f>VLOOKUP(DatosClientesPotenciales[[#This Row],[Etapa]],Datos!$B$4:$C$10,2,FALSE)*DatosClientesPotenciales[[#This Row],[Oportunidad potencial]]</f>
        <v>50000</v>
      </c>
    </row>
    <row r="16" spans="2:12" ht="30" customHeight="1" x14ac:dyDescent="0.3">
      <c r="B16" s="133" t="s">
        <v>59</v>
      </c>
      <c r="C16" s="133" t="s">
        <v>45</v>
      </c>
      <c r="D16" s="133" t="s">
        <v>46</v>
      </c>
      <c r="E16" s="133" t="s">
        <v>112</v>
      </c>
      <c r="F16" s="133" t="s">
        <v>61</v>
      </c>
      <c r="G16" s="133" t="s">
        <v>52</v>
      </c>
      <c r="H16" s="133" t="s">
        <v>35</v>
      </c>
      <c r="I16" s="131">
        <v>200000</v>
      </c>
      <c r="J16" s="134" t="s">
        <v>37</v>
      </c>
      <c r="K16" s="135" t="s">
        <v>67</v>
      </c>
      <c r="L16" s="138">
        <f>VLOOKUP(DatosClientesPotenciales[[#This Row],[Etapa]],Datos!$B$4:$C$10,2,FALSE)*DatosClientesPotenciales[[#This Row],[Oportunidad potencial]]</f>
        <v>20000</v>
      </c>
    </row>
    <row r="17" spans="2:12" ht="30" customHeight="1" x14ac:dyDescent="0.3">
      <c r="B17" s="133"/>
      <c r="C17" s="133"/>
      <c r="D17" s="133"/>
      <c r="E17" s="133"/>
      <c r="F17" s="133"/>
      <c r="G17" s="133"/>
      <c r="H17" s="133" t="s">
        <v>56</v>
      </c>
      <c r="I17" s="131"/>
      <c r="J17" s="134"/>
      <c r="K17" s="135"/>
      <c r="L17" s="138">
        <f>VLOOKUP(DatosClientesPotenciales[[#This Row],[Etapa]],Datos!$B$4:$C$10,2,FALSE)*DatosClientesPotenciales[[#This Row],[Oportunidad potencial]]</f>
        <v>0</v>
      </c>
    </row>
    <row r="18" spans="2:12" ht="30" customHeight="1" x14ac:dyDescent="0.3">
      <c r="B18" s="133"/>
      <c r="C18" s="133"/>
      <c r="D18" s="133"/>
      <c r="E18" s="133"/>
      <c r="F18" s="133"/>
      <c r="G18" s="133"/>
      <c r="H18" s="133" t="s">
        <v>56</v>
      </c>
      <c r="I18" s="131"/>
      <c r="J18" s="134"/>
      <c r="K18" s="135"/>
      <c r="L18" s="138">
        <f>VLOOKUP(DatosClientesPotenciales[[#This Row],[Etapa]],Datos!$B$4:$C$10,2,FALSE)*DatosClientesPotenciales[[#This Row],[Oportunidad potencial]]</f>
        <v>0</v>
      </c>
    </row>
    <row r="19" spans="2:12" ht="30" customHeight="1" x14ac:dyDescent="0.3">
      <c r="B19" s="133"/>
      <c r="C19" s="133"/>
      <c r="D19" s="133"/>
      <c r="E19" s="133"/>
      <c r="F19" s="133"/>
      <c r="G19" s="133"/>
      <c r="H19" s="133" t="s">
        <v>56</v>
      </c>
      <c r="I19" s="131"/>
      <c r="J19" s="134"/>
      <c r="K19" s="135"/>
      <c r="L19" s="138">
        <f>VLOOKUP(DatosClientesPotenciales[[#This Row],[Etapa]],Datos!$B$4:$C$10,2,FALSE)*DatosClientesPotenciales[[#This Row],[Oportunidad potencial]]</f>
        <v>0</v>
      </c>
    </row>
    <row r="20" spans="2:12" ht="30" customHeight="1" x14ac:dyDescent="0.3">
      <c r="B20" s="133"/>
      <c r="C20" s="133"/>
      <c r="D20" s="133"/>
      <c r="E20" s="133"/>
      <c r="F20" s="133"/>
      <c r="G20" s="133"/>
      <c r="H20" s="133" t="s">
        <v>56</v>
      </c>
      <c r="I20" s="131"/>
      <c r="J20" s="134"/>
      <c r="K20" s="135"/>
      <c r="L20" s="138">
        <f>VLOOKUP(DatosClientesPotenciales[[#This Row],[Etapa]],Datos!$B$4:$C$10,2,FALSE)*DatosClientesPotenciales[[#This Row],[Oportunidad potencial]]</f>
        <v>0</v>
      </c>
    </row>
    <row r="21" spans="2:12" ht="30" customHeight="1" x14ac:dyDescent="0.3">
      <c r="B21" s="133"/>
      <c r="C21" s="133"/>
      <c r="D21" s="133"/>
      <c r="E21" s="133"/>
      <c r="F21" s="133"/>
      <c r="G21" s="133"/>
      <c r="H21" s="133" t="s">
        <v>56</v>
      </c>
      <c r="I21" s="131"/>
      <c r="J21" s="134"/>
      <c r="K21" s="135"/>
      <c r="L21" s="138">
        <f>VLOOKUP(DatosClientesPotenciales[[#This Row],[Etapa]],Datos!$B$4:$C$10,2,FALSE)*DatosClientesPotenciales[[#This Row],[Oportunidad potencial]]</f>
        <v>0</v>
      </c>
    </row>
    <row r="22" spans="2:12" ht="30" customHeight="1" x14ac:dyDescent="0.3">
      <c r="B22" s="133"/>
      <c r="C22" s="133"/>
      <c r="D22" s="133"/>
      <c r="E22" s="133"/>
      <c r="F22" s="133"/>
      <c r="G22" s="133"/>
      <c r="H22" s="133" t="s">
        <v>56</v>
      </c>
      <c r="I22" s="131"/>
      <c r="J22" s="134"/>
      <c r="K22" s="135"/>
      <c r="L22" s="138">
        <f>VLOOKUP(DatosClientesPotenciales[[#This Row],[Etapa]],Datos!$B$4:$C$10,2,FALSE)*DatosClientesPotenciales[[#This Row],[Oportunidad potencial]]</f>
        <v>0</v>
      </c>
    </row>
    <row r="23" spans="2:12" ht="30" customHeight="1" x14ac:dyDescent="0.3">
      <c r="B23" s="133"/>
      <c r="C23" s="133"/>
      <c r="D23" s="133"/>
      <c r="E23" s="133"/>
      <c r="F23" s="133"/>
      <c r="G23" s="133"/>
      <c r="H23" s="133" t="s">
        <v>56</v>
      </c>
      <c r="I23" s="131"/>
      <c r="J23" s="134"/>
      <c r="K23" s="135"/>
      <c r="L23" s="138">
        <f>VLOOKUP(DatosClientesPotenciales[[#This Row],[Etapa]],Datos!$B$4:$C$10,2,FALSE)*DatosClientesPotenciales[[#This Row],[Oportunidad potencial]]</f>
        <v>0</v>
      </c>
    </row>
    <row r="24" spans="2:12" s="23" customFormat="1" ht="30" customHeight="1" x14ac:dyDescent="0.3">
      <c r="B24" s="133"/>
      <c r="C24" s="133"/>
      <c r="D24" s="133"/>
      <c r="E24" s="133"/>
      <c r="F24" s="133"/>
      <c r="G24" s="133"/>
      <c r="H24" s="133" t="s">
        <v>56</v>
      </c>
      <c r="I24" s="131"/>
      <c r="J24" s="134"/>
      <c r="K24" s="135"/>
      <c r="L24" s="138">
        <f>VLOOKUP(DatosClientesPotenciales[[#This Row],[Etapa]],Datos!$B$4:$C$10,2,FALSE)*DatosClientesPotenciales[[#This Row],[Oportunidad potencial]]</f>
        <v>0</v>
      </c>
    </row>
    <row r="25" spans="2:12" ht="30" customHeight="1" x14ac:dyDescent="0.3">
      <c r="B25" s="133"/>
      <c r="C25" s="133"/>
      <c r="D25" s="133"/>
      <c r="E25" s="133"/>
      <c r="F25" s="133"/>
      <c r="G25" s="133"/>
      <c r="H25" s="133" t="s">
        <v>56</v>
      </c>
      <c r="I25" s="131"/>
      <c r="J25" s="134"/>
      <c r="K25" s="135"/>
      <c r="L25" s="138">
        <f>VLOOKUP(DatosClientesPotenciales[[#This Row],[Etapa]],Datos!$B$4:$C$10,2,FALSE)*DatosClientesPotenciales[[#This Row],[Oportunidad potencial]]</f>
        <v>0</v>
      </c>
    </row>
    <row r="26" spans="2:12" ht="30" customHeight="1" x14ac:dyDescent="0.3">
      <c r="B26" s="133"/>
      <c r="C26" s="133"/>
      <c r="D26" s="133"/>
      <c r="E26" s="133"/>
      <c r="F26" s="133"/>
      <c r="G26" s="133"/>
      <c r="H26" s="133" t="s">
        <v>56</v>
      </c>
      <c r="I26" s="131"/>
      <c r="J26" s="134"/>
      <c r="K26" s="135"/>
      <c r="L26" s="138">
        <f>VLOOKUP(DatosClientesPotenciales[[#This Row],[Etapa]],Datos!$B$4:$C$10,2,FALSE)*DatosClientesPotenciales[[#This Row],[Oportunidad potencial]]</f>
        <v>0</v>
      </c>
    </row>
    <row r="27" spans="2:12" ht="30" customHeight="1" x14ac:dyDescent="0.3">
      <c r="B27" s="133"/>
      <c r="C27" s="133"/>
      <c r="D27" s="133"/>
      <c r="E27" s="133"/>
      <c r="F27" s="133"/>
      <c r="G27" s="133"/>
      <c r="H27" s="133" t="s">
        <v>56</v>
      </c>
      <c r="I27" s="131"/>
      <c r="J27" s="134"/>
      <c r="K27" s="135"/>
      <c r="L27" s="138">
        <f>VLOOKUP(DatosClientesPotenciales[[#This Row],[Etapa]],Datos!$B$4:$C$10,2,FALSE)*DatosClientesPotenciales[[#This Row],[Oportunidad potencial]]</f>
        <v>0</v>
      </c>
    </row>
    <row r="28" spans="2:12" ht="30" customHeight="1" x14ac:dyDescent="0.3">
      <c r="B28" s="133"/>
      <c r="C28" s="133"/>
      <c r="D28" s="133"/>
      <c r="E28" s="133"/>
      <c r="F28" s="133"/>
      <c r="G28" s="133"/>
      <c r="H28" s="133" t="s">
        <v>56</v>
      </c>
      <c r="I28" s="131"/>
      <c r="J28" s="134"/>
      <c r="K28" s="135"/>
      <c r="L28" s="138">
        <f>VLOOKUP(DatosClientesPotenciales[[#This Row],[Etapa]],Datos!$B$4:$C$10,2,FALSE)*DatosClientesPotenciales[[#This Row],[Oportunidad potencial]]</f>
        <v>0</v>
      </c>
    </row>
    <row r="29" spans="2:12" ht="30" customHeight="1" x14ac:dyDescent="0.3">
      <c r="B29" s="133"/>
      <c r="C29" s="133"/>
      <c r="D29" s="133"/>
      <c r="E29" s="133"/>
      <c r="F29" s="133"/>
      <c r="G29" s="133"/>
      <c r="H29" s="133" t="s">
        <v>56</v>
      </c>
      <c r="I29" s="131"/>
      <c r="J29" s="134"/>
      <c r="K29" s="135"/>
      <c r="L29" s="138">
        <f>VLOOKUP(DatosClientesPotenciales[[#This Row],[Etapa]],Datos!$B$4:$C$10,2,FALSE)*DatosClientesPotenciales[[#This Row],[Oportunidad potencial]]</f>
        <v>0</v>
      </c>
    </row>
    <row r="30" spans="2:12" ht="30" customHeight="1" x14ac:dyDescent="0.3">
      <c r="B30" s="133"/>
      <c r="C30" s="133"/>
      <c r="D30" s="133"/>
      <c r="E30" s="133"/>
      <c r="F30" s="133"/>
      <c r="G30" s="133"/>
      <c r="H30" s="133" t="s">
        <v>56</v>
      </c>
      <c r="I30" s="131"/>
      <c r="J30" s="134"/>
      <c r="K30" s="135"/>
      <c r="L30" s="138">
        <f>VLOOKUP(DatosClientesPotenciales[[#This Row],[Etapa]],Datos!$B$4:$C$10,2,FALSE)*DatosClientesPotenciales[[#This Row],[Oportunidad potencial]]</f>
        <v>0</v>
      </c>
    </row>
    <row r="31" spans="2:12" ht="30" customHeight="1" x14ac:dyDescent="0.3">
      <c r="B31" s="133"/>
      <c r="C31" s="133"/>
      <c r="D31" s="133"/>
      <c r="E31" s="133"/>
      <c r="F31" s="133"/>
      <c r="G31" s="133"/>
      <c r="H31" s="133" t="s">
        <v>56</v>
      </c>
      <c r="I31" s="131"/>
      <c r="J31" s="134"/>
      <c r="K31" s="135"/>
      <c r="L31" s="138">
        <f>VLOOKUP(DatosClientesPotenciales[[#This Row],[Etapa]],Datos!$B$4:$C$10,2,FALSE)*DatosClientesPotenciales[[#This Row],[Oportunidad potencial]]</f>
        <v>0</v>
      </c>
    </row>
    <row r="32" spans="2:12" ht="30" customHeight="1" x14ac:dyDescent="0.3">
      <c r="B32" s="133"/>
      <c r="C32" s="133"/>
      <c r="D32" s="133"/>
      <c r="E32" s="133"/>
      <c r="F32" s="133"/>
      <c r="G32" s="133"/>
      <c r="H32" s="133" t="s">
        <v>56</v>
      </c>
      <c r="I32" s="131"/>
      <c r="J32" s="134"/>
      <c r="K32" s="135"/>
      <c r="L32" s="138">
        <f>VLOOKUP(DatosClientesPotenciales[[#This Row],[Etapa]],Datos!$B$4:$C$10,2,FALSE)*DatosClientesPotenciales[[#This Row],[Oportunidad potencial]]</f>
        <v>0</v>
      </c>
    </row>
    <row r="33" spans="2:12" ht="30" customHeight="1" x14ac:dyDescent="0.3">
      <c r="B33" s="133"/>
      <c r="C33" s="133"/>
      <c r="D33" s="133"/>
      <c r="E33" s="133"/>
      <c r="F33" s="133"/>
      <c r="G33" s="133"/>
      <c r="H33" s="133" t="s">
        <v>56</v>
      </c>
      <c r="I33" s="131"/>
      <c r="J33" s="134"/>
      <c r="K33" s="135"/>
      <c r="L33" s="138">
        <f>VLOOKUP(DatosClientesPotenciales[[#This Row],[Etapa]],Datos!$B$4:$C$10,2,FALSE)*DatosClientesPotenciales[[#This Row],[Oportunidad potencial]]</f>
        <v>0</v>
      </c>
    </row>
    <row r="34" spans="2:12" ht="30" customHeight="1" x14ac:dyDescent="0.3">
      <c r="B34" s="133"/>
      <c r="C34" s="133"/>
      <c r="D34" s="133"/>
      <c r="E34" s="133"/>
      <c r="F34" s="133"/>
      <c r="G34" s="133"/>
      <c r="H34" s="133" t="s">
        <v>56</v>
      </c>
      <c r="I34" s="131"/>
      <c r="J34" s="134"/>
      <c r="K34" s="135"/>
      <c r="L34" s="138">
        <f>VLOOKUP(DatosClientesPotenciales[[#This Row],[Etapa]],Datos!$B$4:$C$10,2,FALSE)*DatosClientesPotenciales[[#This Row],[Oportunidad potencial]]</f>
        <v>0</v>
      </c>
    </row>
    <row r="35" spans="2:12" ht="30" customHeight="1" x14ac:dyDescent="0.3">
      <c r="B35" s="133"/>
      <c r="C35" s="133"/>
      <c r="D35" s="133"/>
      <c r="E35" s="133"/>
      <c r="F35" s="133"/>
      <c r="G35" s="133"/>
      <c r="H35" s="133" t="s">
        <v>56</v>
      </c>
      <c r="I35" s="131"/>
      <c r="J35" s="134"/>
      <c r="K35" s="135"/>
      <c r="L35" s="138">
        <f>VLOOKUP(DatosClientesPotenciales[[#This Row],[Etapa]],Datos!$B$4:$C$10,2,FALSE)*DatosClientesPotenciales[[#This Row],[Oportunidad potencial]]</f>
        <v>0</v>
      </c>
    </row>
    <row r="36" spans="2:12" ht="30" customHeight="1" x14ac:dyDescent="0.3">
      <c r="B36" s="133"/>
      <c r="C36" s="133"/>
      <c r="D36" s="133"/>
      <c r="E36" s="133"/>
      <c r="F36" s="133"/>
      <c r="G36" s="133"/>
      <c r="H36" s="133" t="s">
        <v>56</v>
      </c>
      <c r="I36" s="131"/>
      <c r="J36" s="134"/>
      <c r="K36" s="135"/>
      <c r="L36" s="138">
        <f>VLOOKUP(DatosClientesPotenciales[[#This Row],[Etapa]],Datos!$B$4:$C$10,2,FALSE)*DatosClientesPotenciales[[#This Row],[Oportunidad potencial]]</f>
        <v>0</v>
      </c>
    </row>
    <row r="37" spans="2:12" ht="30" customHeight="1" x14ac:dyDescent="0.3">
      <c r="B37" s="133"/>
      <c r="C37" s="133"/>
      <c r="D37" s="133"/>
      <c r="E37" s="133"/>
      <c r="F37" s="133"/>
      <c r="G37" s="133"/>
      <c r="H37" s="133" t="s">
        <v>56</v>
      </c>
      <c r="I37" s="131"/>
      <c r="J37" s="134"/>
      <c r="K37" s="135"/>
      <c r="L37" s="138">
        <f>VLOOKUP(DatosClientesPotenciales[[#This Row],[Etapa]],Datos!$B$4:$C$10,2,FALSE)*DatosClientesPotenciales[[#This Row],[Oportunidad potencial]]</f>
        <v>0</v>
      </c>
    </row>
    <row r="38" spans="2:12" ht="30" customHeight="1" x14ac:dyDescent="0.3">
      <c r="B38" s="133"/>
      <c r="C38" s="133"/>
      <c r="D38" s="133"/>
      <c r="E38" s="133"/>
      <c r="F38" s="133"/>
      <c r="G38" s="133"/>
      <c r="H38" s="133" t="s">
        <v>56</v>
      </c>
      <c r="I38" s="131"/>
      <c r="J38" s="134"/>
      <c r="K38" s="135"/>
      <c r="L38" s="138">
        <f>VLOOKUP(DatosClientesPotenciales[[#This Row],[Etapa]],Datos!$B$4:$C$10,2,FALSE)*DatosClientesPotenciales[[#This Row],[Oportunidad potencial]]</f>
        <v>0</v>
      </c>
    </row>
    <row r="39" spans="2:12" ht="30" customHeight="1" x14ac:dyDescent="0.3">
      <c r="B39" s="133"/>
      <c r="C39" s="133"/>
      <c r="D39" s="133"/>
      <c r="E39" s="133"/>
      <c r="F39" s="133"/>
      <c r="G39" s="133"/>
      <c r="H39" s="133" t="s">
        <v>56</v>
      </c>
      <c r="I39" s="131"/>
      <c r="J39" s="134"/>
      <c r="K39" s="135"/>
      <c r="L39" s="138">
        <f>VLOOKUP(DatosClientesPotenciales[[#This Row],[Etapa]],Datos!$B$4:$C$10,2,FALSE)*DatosClientesPotenciales[[#This Row],[Oportunidad potencial]]</f>
        <v>0</v>
      </c>
    </row>
    <row r="40" spans="2:12" ht="30" customHeight="1" x14ac:dyDescent="0.3">
      <c r="B40" s="133"/>
      <c r="C40" s="133"/>
      <c r="D40" s="133"/>
      <c r="E40" s="133"/>
      <c r="F40" s="133"/>
      <c r="G40" s="133"/>
      <c r="H40" s="133" t="s">
        <v>56</v>
      </c>
      <c r="I40" s="131"/>
      <c r="J40" s="134"/>
      <c r="K40" s="135"/>
      <c r="L40" s="140">
        <f>VLOOKUP(DatosClientesPotenciales[[#This Row],[Etapa]],Datos!$B$4:$C$10,2,FALSE)*DatosClientesPotenciales[[#This Row],[Oportunidad potencial]]</f>
        <v>0</v>
      </c>
    </row>
    <row r="41" spans="2:12" s="142" customFormat="1" ht="30" customHeight="1" x14ac:dyDescent="0.3">
      <c r="B41" s="133"/>
      <c r="C41" s="133"/>
      <c r="D41" s="133"/>
      <c r="E41" s="133"/>
      <c r="F41" s="133"/>
      <c r="G41" s="133"/>
      <c r="H41" s="133" t="s">
        <v>56</v>
      </c>
      <c r="I41" s="131"/>
      <c r="J41" s="134"/>
      <c r="K41" s="135"/>
      <c r="L41" s="140">
        <f>VLOOKUP(DatosClientesPotenciales[[#This Row],[Etapa]],Datos!$B$4:$C$10,2,FALSE)*DatosClientesPotenciales[[#This Row],[Oportunidad potencial]]</f>
        <v>0</v>
      </c>
    </row>
    <row r="42" spans="2:12" ht="30" customHeight="1" x14ac:dyDescent="0.3">
      <c r="B42" s="133"/>
      <c r="C42" s="133"/>
      <c r="D42" s="133"/>
      <c r="E42" s="133"/>
      <c r="F42" s="133"/>
      <c r="G42" s="133"/>
      <c r="H42" s="133" t="s">
        <v>56</v>
      </c>
      <c r="I42" s="131"/>
      <c r="J42" s="134"/>
      <c r="K42" s="135"/>
      <c r="L42" s="138">
        <f>VLOOKUP(DatosClientesPotenciales[[#This Row],[Etapa]],Datos!$B$4:$C$10,2,FALSE)*DatosClientesPotenciales[[#This Row],[Oportunidad potencial]]</f>
        <v>0</v>
      </c>
    </row>
    <row r="43" spans="2:12" ht="30" customHeight="1" x14ac:dyDescent="0.3">
      <c r="B43" s="133"/>
      <c r="C43" s="133"/>
      <c r="D43" s="133"/>
      <c r="E43" s="133"/>
      <c r="F43" s="133"/>
      <c r="G43" s="133"/>
      <c r="H43" s="133" t="s">
        <v>56</v>
      </c>
      <c r="I43" s="131"/>
      <c r="J43" s="134"/>
      <c r="K43" s="135"/>
      <c r="L43" s="138">
        <f>VLOOKUP(DatosClientesPotenciales[[#This Row],[Etapa]],Datos!$B$4:$C$10,2,FALSE)*DatosClientesPotenciales[[#This Row],[Oportunidad potencial]]</f>
        <v>0</v>
      </c>
    </row>
    <row r="44" spans="2:12" ht="30" customHeight="1" x14ac:dyDescent="0.3">
      <c r="B44" s="133"/>
      <c r="C44" s="133"/>
      <c r="D44" s="133"/>
      <c r="E44" s="133"/>
      <c r="F44" s="133"/>
      <c r="G44" s="133"/>
      <c r="H44" s="133" t="s">
        <v>56</v>
      </c>
      <c r="I44" s="131"/>
      <c r="J44" s="134"/>
      <c r="K44" s="135"/>
      <c r="L44" s="138">
        <f>VLOOKUP(DatosClientesPotenciales[[#This Row],[Etapa]],Datos!$B$4:$C$10,2,FALSE)*DatosClientesPotenciales[[#This Row],[Oportunidad potencial]]</f>
        <v>0</v>
      </c>
    </row>
    <row r="45" spans="2:12" ht="30" customHeight="1" x14ac:dyDescent="0.3">
      <c r="B45" s="133"/>
      <c r="C45" s="133"/>
      <c r="D45" s="133"/>
      <c r="E45" s="133"/>
      <c r="F45" s="133"/>
      <c r="G45" s="133"/>
      <c r="H45" s="133" t="s">
        <v>56</v>
      </c>
      <c r="I45" s="131"/>
      <c r="J45" s="134"/>
      <c r="K45" s="135"/>
      <c r="L45" s="138">
        <f>VLOOKUP(DatosClientesPotenciales[[#This Row],[Etapa]],Datos!$B$4:$C$10,2,FALSE)*DatosClientesPotenciales[[#This Row],[Oportunidad potencial]]</f>
        <v>0</v>
      </c>
    </row>
    <row r="46" spans="2:12" ht="30" customHeight="1" x14ac:dyDescent="0.3">
      <c r="B46" s="133"/>
      <c r="C46" s="133"/>
      <c r="D46" s="133"/>
      <c r="E46" s="133"/>
      <c r="F46" s="133"/>
      <c r="G46" s="133"/>
      <c r="H46" s="133" t="s">
        <v>56</v>
      </c>
      <c r="I46" s="131"/>
      <c r="J46" s="134"/>
      <c r="K46" s="135"/>
      <c r="L46" s="138">
        <f>VLOOKUP(DatosClientesPotenciales[[#This Row],[Etapa]],Datos!$B$4:$C$10,2,FALSE)*DatosClientesPotenciales[[#This Row],[Oportunidad potencial]]</f>
        <v>0</v>
      </c>
    </row>
    <row r="47" spans="2:12" ht="30" customHeight="1" x14ac:dyDescent="0.3">
      <c r="B47" s="133"/>
      <c r="C47" s="133"/>
      <c r="D47" s="133"/>
      <c r="E47" s="133"/>
      <c r="F47" s="133"/>
      <c r="G47" s="133"/>
      <c r="H47" s="133" t="s">
        <v>56</v>
      </c>
      <c r="I47" s="131"/>
      <c r="J47" s="134"/>
      <c r="K47" s="135"/>
      <c r="L47" s="138">
        <f>VLOOKUP(DatosClientesPotenciales[[#This Row],[Etapa]],Datos!$B$4:$C$10,2,FALSE)*DatosClientesPotenciales[[#This Row],[Oportunidad potencial]]</f>
        <v>0</v>
      </c>
    </row>
    <row r="48" spans="2:12" ht="30" customHeight="1" x14ac:dyDescent="0.3">
      <c r="B48" s="133"/>
      <c r="C48" s="133"/>
      <c r="D48" s="133"/>
      <c r="E48" s="133"/>
      <c r="F48" s="133"/>
      <c r="G48" s="133"/>
      <c r="H48" s="133" t="s">
        <v>56</v>
      </c>
      <c r="I48" s="131"/>
      <c r="J48" s="134"/>
      <c r="K48" s="135"/>
      <c r="L48" s="138">
        <f>VLOOKUP(DatosClientesPotenciales[[#This Row],[Etapa]],Datos!$B$4:$C$10,2,FALSE)*DatosClientesPotenciales[[#This Row],[Oportunidad potencial]]</f>
        <v>0</v>
      </c>
    </row>
    <row r="49" spans="2:12" ht="30" customHeight="1" x14ac:dyDescent="0.3">
      <c r="B49" s="133"/>
      <c r="C49" s="133"/>
      <c r="D49" s="133"/>
      <c r="E49" s="133"/>
      <c r="F49" s="133"/>
      <c r="G49" s="133"/>
      <c r="H49" s="133" t="s">
        <v>56</v>
      </c>
      <c r="I49" s="131"/>
      <c r="J49" s="134"/>
      <c r="K49" s="135"/>
      <c r="L49" s="138">
        <f>VLOOKUP(DatosClientesPotenciales[[#This Row],[Etapa]],Datos!$B$4:$C$10,2,FALSE)*DatosClientesPotenciales[[#This Row],[Oportunidad potencial]]</f>
        <v>0</v>
      </c>
    </row>
    <row r="50" spans="2:12" ht="30" customHeight="1" x14ac:dyDescent="0.3">
      <c r="B50" s="133"/>
      <c r="C50" s="133"/>
      <c r="D50" s="133"/>
      <c r="E50" s="133"/>
      <c r="F50" s="133"/>
      <c r="G50" s="133"/>
      <c r="H50" s="133" t="s">
        <v>56</v>
      </c>
      <c r="I50" s="131"/>
      <c r="J50" s="134"/>
      <c r="K50" s="135"/>
      <c r="L50" s="140">
        <f>VLOOKUP(DatosClientesPotenciales[[#This Row],[Etapa]],Datos!$B$4:$C$10,2,FALSE)*DatosClientesPotenciales[[#This Row],[Oportunidad potencial]]</f>
        <v>0</v>
      </c>
    </row>
    <row r="51" spans="2:12" ht="30" customHeight="1" x14ac:dyDescent="0.3">
      <c r="B51" s="133"/>
      <c r="C51" s="133"/>
      <c r="D51" s="133"/>
      <c r="E51" s="133"/>
      <c r="F51" s="133"/>
      <c r="G51" s="133"/>
      <c r="H51" s="133" t="s">
        <v>56</v>
      </c>
      <c r="I51" s="131"/>
      <c r="J51" s="134"/>
      <c r="K51" s="135"/>
      <c r="L51" s="140">
        <f>VLOOKUP(DatosClientesPotenciales[[#This Row],[Etapa]],Datos!$B$4:$C$10,2,FALSE)*DatosClientesPotenciales[[#This Row],[Oportunidad potencial]]</f>
        <v>0</v>
      </c>
    </row>
    <row r="52" spans="2:12" ht="30" customHeight="1" x14ac:dyDescent="0.3">
      <c r="B52" s="133"/>
      <c r="C52" s="133"/>
      <c r="D52" s="133"/>
      <c r="E52" s="133"/>
      <c r="F52" s="133"/>
      <c r="G52" s="133"/>
      <c r="H52" s="133" t="s">
        <v>56</v>
      </c>
      <c r="I52" s="131"/>
      <c r="J52" s="134"/>
      <c r="K52" s="135"/>
      <c r="L52" s="140">
        <f>VLOOKUP(DatosClientesPotenciales[[#This Row],[Etapa]],Datos!$B$4:$C$10,2,FALSE)*DatosClientesPotenciales[[#This Row],[Oportunidad potencial]]</f>
        <v>0</v>
      </c>
    </row>
    <row r="53" spans="2:12" ht="30" customHeight="1" x14ac:dyDescent="0.3">
      <c r="B53" s="133"/>
      <c r="C53" s="133"/>
      <c r="D53" s="133"/>
      <c r="E53" s="133"/>
      <c r="F53" s="133"/>
      <c r="G53" s="133"/>
      <c r="H53" s="133" t="s">
        <v>56</v>
      </c>
      <c r="I53" s="131"/>
      <c r="J53" s="134"/>
      <c r="K53" s="135"/>
      <c r="L53" s="140">
        <f>VLOOKUP(DatosClientesPotenciales[[#This Row],[Etapa]],Datos!$B$4:$C$10,2,FALSE)*DatosClientesPotenciales[[#This Row],[Oportunidad potencial]]</f>
        <v>0</v>
      </c>
    </row>
    <row r="54" spans="2:12" ht="30" customHeight="1" x14ac:dyDescent="0.3">
      <c r="B54" s="133"/>
      <c r="C54" s="133"/>
      <c r="D54" s="133"/>
      <c r="E54" s="133"/>
      <c r="F54" s="133"/>
      <c r="G54" s="133"/>
      <c r="H54" s="133" t="s">
        <v>56</v>
      </c>
      <c r="I54" s="131"/>
      <c r="J54" s="134"/>
      <c r="K54" s="135"/>
      <c r="L54" s="140">
        <f>VLOOKUP(DatosClientesPotenciales[[#This Row],[Etapa]],Datos!$B$4:$C$10,2,FALSE)*DatosClientesPotenciales[[#This Row],[Oportunidad potencial]]</f>
        <v>0</v>
      </c>
    </row>
    <row r="55" spans="2:12" ht="30" customHeight="1" x14ac:dyDescent="0.3">
      <c r="B55" s="133"/>
      <c r="C55" s="133"/>
      <c r="D55" s="133"/>
      <c r="E55" s="133"/>
      <c r="F55" s="133"/>
      <c r="G55" s="133"/>
      <c r="H55" s="133" t="s">
        <v>56</v>
      </c>
      <c r="I55" s="131"/>
      <c r="J55" s="134"/>
      <c r="K55" s="135"/>
      <c r="L55" s="140">
        <f>VLOOKUP(DatosClientesPotenciales[[#This Row],[Etapa]],Datos!$B$4:$C$10,2,FALSE)*DatosClientesPotenciales[[#This Row],[Oportunidad potencial]]</f>
        <v>0</v>
      </c>
    </row>
    <row r="56" spans="2:12" ht="30" customHeight="1" x14ac:dyDescent="0.3">
      <c r="B56" s="133"/>
      <c r="C56" s="133"/>
      <c r="D56" s="133"/>
      <c r="E56" s="133"/>
      <c r="F56" s="133"/>
      <c r="G56" s="133"/>
      <c r="H56" s="133" t="s">
        <v>56</v>
      </c>
      <c r="I56" s="131"/>
      <c r="J56" s="134"/>
      <c r="K56" s="135"/>
      <c r="L56" s="140">
        <f>VLOOKUP(DatosClientesPotenciales[[#This Row],[Etapa]],Datos!$B$4:$C$10,2,FALSE)*DatosClientesPotenciales[[#This Row],[Oportunidad potencial]]</f>
        <v>0</v>
      </c>
    </row>
    <row r="57" spans="2:12" ht="30" customHeight="1" x14ac:dyDescent="0.3">
      <c r="B57" s="133"/>
      <c r="C57" s="133"/>
      <c r="D57" s="133"/>
      <c r="E57" s="133"/>
      <c r="F57" s="133"/>
      <c r="G57" s="133"/>
      <c r="H57" s="133" t="s">
        <v>56</v>
      </c>
      <c r="I57" s="131"/>
      <c r="J57" s="134"/>
      <c r="K57" s="135"/>
      <c r="L57" s="140">
        <f>VLOOKUP(DatosClientesPotenciales[[#This Row],[Etapa]],Datos!$B$4:$C$10,2,FALSE)*DatosClientesPotenciales[[#This Row],[Oportunidad potencial]]</f>
        <v>0</v>
      </c>
    </row>
    <row r="58" spans="2:12" ht="30" customHeight="1" x14ac:dyDescent="0.3">
      <c r="B58" s="133"/>
      <c r="C58" s="133"/>
      <c r="D58" s="133"/>
      <c r="E58" s="133"/>
      <c r="F58" s="133"/>
      <c r="G58" s="133"/>
      <c r="H58" s="133" t="s">
        <v>56</v>
      </c>
      <c r="I58" s="131"/>
      <c r="J58" s="134"/>
      <c r="K58" s="135"/>
      <c r="L58" s="140">
        <f>VLOOKUP(DatosClientesPotenciales[[#This Row],[Etapa]],Datos!$B$4:$C$10,2,FALSE)*DatosClientesPotenciales[[#This Row],[Oportunidad potencial]]</f>
        <v>0</v>
      </c>
    </row>
    <row r="59" spans="2:12" ht="30" customHeight="1" x14ac:dyDescent="0.3">
      <c r="B59" s="133"/>
      <c r="C59" s="133"/>
      <c r="D59" s="133"/>
      <c r="E59" s="133"/>
      <c r="F59" s="133"/>
      <c r="G59" s="133"/>
      <c r="H59" s="133" t="s">
        <v>56</v>
      </c>
      <c r="I59" s="131"/>
      <c r="J59" s="134"/>
      <c r="K59" s="135"/>
      <c r="L59" s="140">
        <f>VLOOKUP(DatosClientesPotenciales[[#This Row],[Etapa]],Datos!$B$4:$C$10,2,FALSE)*DatosClientesPotenciales[[#This Row],[Oportunidad potencial]]</f>
        <v>0</v>
      </c>
    </row>
    <row r="60" spans="2:12" ht="30" customHeight="1" x14ac:dyDescent="0.3">
      <c r="B60" s="133"/>
      <c r="C60" s="133"/>
      <c r="D60" s="133"/>
      <c r="E60" s="133"/>
      <c r="F60" s="133"/>
      <c r="G60" s="133"/>
      <c r="H60" s="133" t="s">
        <v>56</v>
      </c>
      <c r="I60" s="131"/>
      <c r="J60" s="134"/>
      <c r="K60" s="135"/>
      <c r="L60" s="140">
        <f>VLOOKUP(DatosClientesPotenciales[[#This Row],[Etapa]],Datos!$B$4:$C$10,2,FALSE)*DatosClientesPotenciales[[#This Row],[Oportunidad potencial]]</f>
        <v>0</v>
      </c>
    </row>
    <row r="61" spans="2:12" ht="30" customHeight="1" x14ac:dyDescent="0.3">
      <c r="B61" s="133"/>
      <c r="C61" s="133"/>
      <c r="D61" s="133"/>
      <c r="E61" s="133"/>
      <c r="F61" s="133"/>
      <c r="G61" s="133"/>
      <c r="H61" s="133" t="s">
        <v>56</v>
      </c>
      <c r="I61" s="131"/>
      <c r="J61" s="134"/>
      <c r="K61" s="135"/>
      <c r="L61" s="140">
        <f>VLOOKUP(DatosClientesPotenciales[[#This Row],[Etapa]],Datos!$B$4:$C$10,2,FALSE)*DatosClientesPotenciales[[#This Row],[Oportunidad potencial]]</f>
        <v>0</v>
      </c>
    </row>
    <row r="62" spans="2:12" ht="30" customHeight="1" x14ac:dyDescent="0.3">
      <c r="B62" s="133"/>
      <c r="C62" s="133"/>
      <c r="D62" s="133"/>
      <c r="E62" s="133"/>
      <c r="F62" s="133"/>
      <c r="G62" s="133"/>
      <c r="H62" s="133" t="s">
        <v>56</v>
      </c>
      <c r="I62" s="131"/>
      <c r="J62" s="134"/>
      <c r="K62" s="135"/>
      <c r="L62" s="140">
        <f>VLOOKUP(DatosClientesPotenciales[[#This Row],[Etapa]],Datos!$B$4:$C$10,2,FALSE)*DatosClientesPotenciales[[#This Row],[Oportunidad potencial]]</f>
        <v>0</v>
      </c>
    </row>
    <row r="63" spans="2:12" ht="30" customHeight="1" x14ac:dyDescent="0.3">
      <c r="B63" s="133"/>
      <c r="C63" s="133"/>
      <c r="D63" s="133"/>
      <c r="E63" s="133"/>
      <c r="F63" s="133"/>
      <c r="G63" s="133"/>
      <c r="H63" s="133" t="s">
        <v>56</v>
      </c>
      <c r="I63" s="131"/>
      <c r="J63" s="134"/>
      <c r="K63" s="135"/>
      <c r="L63" s="140">
        <f>VLOOKUP(DatosClientesPotenciales[[#This Row],[Etapa]],Datos!$B$4:$C$10,2,FALSE)*DatosClientesPotenciales[[#This Row],[Oportunidad potencial]]</f>
        <v>0</v>
      </c>
    </row>
    <row r="64" spans="2:12" ht="30" customHeight="1" x14ac:dyDescent="0.3">
      <c r="B64" s="133"/>
      <c r="C64" s="133"/>
      <c r="D64" s="133"/>
      <c r="E64" s="133"/>
      <c r="F64" s="133"/>
      <c r="G64" s="133"/>
      <c r="H64" s="133" t="s">
        <v>56</v>
      </c>
      <c r="I64" s="131"/>
      <c r="J64" s="134"/>
      <c r="K64" s="135"/>
      <c r="L64" s="140">
        <f>VLOOKUP(DatosClientesPotenciales[[#This Row],[Etapa]],Datos!$B$4:$C$10,2,FALSE)*DatosClientesPotenciales[[#This Row],[Oportunidad potencial]]</f>
        <v>0</v>
      </c>
    </row>
    <row r="65" spans="2:12" ht="30" customHeight="1" x14ac:dyDescent="0.3">
      <c r="B65" s="133"/>
      <c r="C65" s="133"/>
      <c r="D65" s="133"/>
      <c r="E65" s="133"/>
      <c r="F65" s="133"/>
      <c r="G65" s="133"/>
      <c r="H65" s="133" t="s">
        <v>56</v>
      </c>
      <c r="I65" s="131"/>
      <c r="J65" s="134"/>
      <c r="K65" s="135"/>
      <c r="L65" s="140">
        <f>VLOOKUP(DatosClientesPotenciales[[#This Row],[Etapa]],Datos!$B$4:$C$10,2,FALSE)*DatosClientesPotenciales[[#This Row],[Oportunidad potencial]]</f>
        <v>0</v>
      </c>
    </row>
    <row r="66" spans="2:12" ht="30" customHeight="1" x14ac:dyDescent="0.3">
      <c r="B66" s="133"/>
      <c r="C66" s="133"/>
      <c r="D66" s="133"/>
      <c r="E66" s="133"/>
      <c r="F66" s="133"/>
      <c r="G66" s="133"/>
      <c r="H66" s="133" t="s">
        <v>56</v>
      </c>
      <c r="I66" s="131"/>
      <c r="J66" s="134"/>
      <c r="K66" s="135"/>
      <c r="L66" s="140">
        <f>VLOOKUP(DatosClientesPotenciales[[#This Row],[Etapa]],Datos!$B$4:$C$10,2,FALSE)*DatosClientesPotenciales[[#This Row],[Oportunidad potencial]]</f>
        <v>0</v>
      </c>
    </row>
    <row r="67" spans="2:12" ht="30" customHeight="1" x14ac:dyDescent="0.3">
      <c r="B67" s="133"/>
      <c r="C67" s="133"/>
      <c r="D67" s="133"/>
      <c r="E67" s="133"/>
      <c r="F67" s="133"/>
      <c r="G67" s="133"/>
      <c r="H67" s="133" t="s">
        <v>56</v>
      </c>
      <c r="I67" s="131"/>
      <c r="J67" s="134"/>
      <c r="K67" s="135"/>
      <c r="L67" s="140">
        <f>VLOOKUP(DatosClientesPotenciales[[#This Row],[Etapa]],Datos!$B$4:$C$10,2,FALSE)*DatosClientesPotenciales[[#This Row],[Oportunidad potencial]]</f>
        <v>0</v>
      </c>
    </row>
    <row r="68" spans="2:12" ht="30" customHeight="1" x14ac:dyDescent="0.3">
      <c r="B68" s="133"/>
      <c r="C68" s="133"/>
      <c r="D68" s="133"/>
      <c r="E68" s="133"/>
      <c r="F68" s="133"/>
      <c r="G68" s="133"/>
      <c r="H68" s="133" t="s">
        <v>56</v>
      </c>
      <c r="I68" s="131"/>
      <c r="J68" s="134"/>
      <c r="K68" s="135"/>
      <c r="L68" s="140">
        <f>VLOOKUP(DatosClientesPotenciales[[#This Row],[Etapa]],Datos!$B$4:$C$10,2,FALSE)*DatosClientesPotenciales[[#This Row],[Oportunidad potencial]]</f>
        <v>0</v>
      </c>
    </row>
    <row r="69" spans="2:12" ht="30" customHeight="1" x14ac:dyDescent="0.3">
      <c r="B69" s="133"/>
      <c r="C69" s="133"/>
      <c r="D69" s="133"/>
      <c r="E69" s="133"/>
      <c r="F69" s="133"/>
      <c r="G69" s="133"/>
      <c r="H69" s="133" t="s">
        <v>56</v>
      </c>
      <c r="I69" s="131"/>
      <c r="J69" s="134"/>
      <c r="K69" s="135"/>
      <c r="L69" s="140">
        <f>VLOOKUP(DatosClientesPotenciales[[#This Row],[Etapa]],Datos!$B$4:$C$10,2,FALSE)*DatosClientesPotenciales[[#This Row],[Oportunidad potencial]]</f>
        <v>0</v>
      </c>
    </row>
    <row r="70" spans="2:12" ht="30" customHeight="1" x14ac:dyDescent="0.3">
      <c r="B70" s="133"/>
      <c r="C70" s="133"/>
      <c r="D70" s="133"/>
      <c r="E70" s="133"/>
      <c r="F70" s="133"/>
      <c r="G70" s="133"/>
      <c r="H70" s="133" t="s">
        <v>56</v>
      </c>
      <c r="I70" s="131"/>
      <c r="J70" s="134"/>
      <c r="K70" s="135"/>
      <c r="L70" s="140">
        <f>VLOOKUP(DatosClientesPotenciales[[#This Row],[Etapa]],Datos!$B$4:$C$10,2,FALSE)*DatosClientesPotenciales[[#This Row],[Oportunidad potencial]]</f>
        <v>0</v>
      </c>
    </row>
    <row r="71" spans="2:12" ht="30" customHeight="1" x14ac:dyDescent="0.3">
      <c r="B71" s="133"/>
      <c r="C71" s="133"/>
      <c r="D71" s="133"/>
      <c r="E71" s="133"/>
      <c r="F71" s="133"/>
      <c r="G71" s="133"/>
      <c r="H71" s="133" t="s">
        <v>56</v>
      </c>
      <c r="I71" s="131"/>
      <c r="J71" s="134"/>
      <c r="K71" s="135"/>
      <c r="L71" s="140">
        <f>VLOOKUP(DatosClientesPotenciales[[#This Row],[Etapa]],Datos!$B$4:$C$10,2,FALSE)*DatosClientesPotenciales[[#This Row],[Oportunidad potencial]]</f>
        <v>0</v>
      </c>
    </row>
    <row r="72" spans="2:12" ht="30" customHeight="1" x14ac:dyDescent="0.3">
      <c r="B72" s="133"/>
      <c r="C72" s="133"/>
      <c r="D72" s="133"/>
      <c r="E72" s="133"/>
      <c r="F72" s="133"/>
      <c r="G72" s="133"/>
      <c r="H72" s="133" t="s">
        <v>56</v>
      </c>
      <c r="I72" s="131"/>
      <c r="J72" s="134"/>
      <c r="K72" s="135"/>
      <c r="L72" s="140">
        <f>VLOOKUP(DatosClientesPotenciales[[#This Row],[Etapa]],Datos!$B$4:$C$10,2,FALSE)*DatosClientesPotenciales[[#This Row],[Oportunidad potencial]]</f>
        <v>0</v>
      </c>
    </row>
    <row r="73" spans="2:12" ht="30" customHeight="1" x14ac:dyDescent="0.3">
      <c r="B73" s="133"/>
      <c r="C73" s="133"/>
      <c r="D73" s="133"/>
      <c r="E73" s="133"/>
      <c r="F73" s="133"/>
      <c r="G73" s="133"/>
      <c r="H73" s="133" t="s">
        <v>56</v>
      </c>
      <c r="I73" s="131"/>
      <c r="J73" s="134"/>
      <c r="K73" s="135"/>
      <c r="L73" s="140">
        <f>VLOOKUP(DatosClientesPotenciales[[#This Row],[Etapa]],Datos!$B$4:$C$10,2,FALSE)*DatosClientesPotenciales[[#This Row],[Oportunidad potencial]]</f>
        <v>0</v>
      </c>
    </row>
    <row r="74" spans="2:12" ht="30" customHeight="1" x14ac:dyDescent="0.3">
      <c r="B74" s="133"/>
      <c r="C74" s="133"/>
      <c r="D74" s="133"/>
      <c r="E74" s="133"/>
      <c r="F74" s="133"/>
      <c r="G74" s="133"/>
      <c r="H74" s="133" t="s">
        <v>56</v>
      </c>
      <c r="I74" s="131"/>
      <c r="J74" s="134"/>
      <c r="K74" s="135"/>
      <c r="L74" s="140">
        <f>VLOOKUP(DatosClientesPotenciales[[#This Row],[Etapa]],Datos!$B$4:$C$10,2,FALSE)*DatosClientesPotenciales[[#This Row],[Oportunidad potencial]]</f>
        <v>0</v>
      </c>
    </row>
    <row r="75" spans="2:12" ht="30" customHeight="1" x14ac:dyDescent="0.3">
      <c r="B75" s="133"/>
      <c r="C75" s="133"/>
      <c r="D75" s="133"/>
      <c r="E75" s="133"/>
      <c r="F75" s="133"/>
      <c r="G75" s="133"/>
      <c r="H75" s="133" t="s">
        <v>56</v>
      </c>
      <c r="I75" s="131"/>
      <c r="J75" s="134"/>
      <c r="K75" s="135"/>
      <c r="L75" s="140">
        <f>VLOOKUP(DatosClientesPotenciales[[#This Row],[Etapa]],Datos!$B$4:$C$10,2,FALSE)*DatosClientesPotenciales[[#This Row],[Oportunidad potencial]]</f>
        <v>0</v>
      </c>
    </row>
    <row r="76" spans="2:12" ht="30" customHeight="1" x14ac:dyDescent="0.3">
      <c r="B76" s="133"/>
      <c r="C76" s="133"/>
      <c r="D76" s="133"/>
      <c r="E76" s="133"/>
      <c r="F76" s="133"/>
      <c r="G76" s="133"/>
      <c r="H76" s="133" t="s">
        <v>56</v>
      </c>
      <c r="I76" s="131"/>
      <c r="J76" s="134"/>
      <c r="K76" s="135"/>
      <c r="L76" s="140">
        <f>VLOOKUP(DatosClientesPotenciales[[#This Row],[Etapa]],Datos!$B$4:$C$10,2,FALSE)*DatosClientesPotenciales[[#This Row],[Oportunidad potencial]]</f>
        <v>0</v>
      </c>
    </row>
    <row r="77" spans="2:12" ht="30" customHeight="1" x14ac:dyDescent="0.3">
      <c r="B77" s="133"/>
      <c r="C77" s="133"/>
      <c r="D77" s="133"/>
      <c r="E77" s="133"/>
      <c r="F77" s="133"/>
      <c r="G77" s="133"/>
      <c r="H77" s="133" t="s">
        <v>56</v>
      </c>
      <c r="I77" s="131"/>
      <c r="J77" s="134"/>
      <c r="K77" s="135"/>
      <c r="L77" s="140">
        <f>VLOOKUP(DatosClientesPotenciales[[#This Row],[Etapa]],Datos!$B$4:$C$10,2,FALSE)*DatosClientesPotenciales[[#This Row],[Oportunidad potencial]]</f>
        <v>0</v>
      </c>
    </row>
    <row r="78" spans="2:12" ht="30" customHeight="1" x14ac:dyDescent="0.3">
      <c r="B78" s="133"/>
      <c r="C78" s="133"/>
      <c r="D78" s="133"/>
      <c r="E78" s="133"/>
      <c r="F78" s="133"/>
      <c r="G78" s="133"/>
      <c r="H78" s="133" t="s">
        <v>56</v>
      </c>
      <c r="I78" s="131"/>
      <c r="J78" s="134"/>
      <c r="K78" s="135"/>
      <c r="L78" s="140">
        <f>VLOOKUP(DatosClientesPotenciales[[#This Row],[Etapa]],Datos!$B$4:$C$10,2,FALSE)*DatosClientesPotenciales[[#This Row],[Oportunidad potencial]]</f>
        <v>0</v>
      </c>
    </row>
    <row r="79" spans="2:12" ht="30" customHeight="1" x14ac:dyDescent="0.3">
      <c r="B79" s="133"/>
      <c r="C79" s="133"/>
      <c r="D79" s="133"/>
      <c r="E79" s="133"/>
      <c r="F79" s="133"/>
      <c r="G79" s="133"/>
      <c r="H79" s="133" t="s">
        <v>56</v>
      </c>
      <c r="I79" s="131"/>
      <c r="J79" s="134"/>
      <c r="K79" s="135"/>
      <c r="L79" s="140">
        <f>VLOOKUP(DatosClientesPotenciales[[#This Row],[Etapa]],Datos!$B$4:$C$10,2,FALSE)*DatosClientesPotenciales[[#This Row],[Oportunidad potencial]]</f>
        <v>0</v>
      </c>
    </row>
    <row r="80" spans="2:12" ht="30" customHeight="1" x14ac:dyDescent="0.3">
      <c r="B80" s="133"/>
      <c r="C80" s="133"/>
      <c r="D80" s="133"/>
      <c r="E80" s="133"/>
      <c r="F80" s="133"/>
      <c r="G80" s="133"/>
      <c r="H80" s="133" t="s">
        <v>56</v>
      </c>
      <c r="I80" s="131"/>
      <c r="J80" s="134"/>
      <c r="K80" s="135"/>
      <c r="L80" s="140">
        <f>VLOOKUP(DatosClientesPotenciales[[#This Row],[Etapa]],Datos!$B$4:$C$10,2,FALSE)*DatosClientesPotenciales[[#This Row],[Oportunidad potencial]]</f>
        <v>0</v>
      </c>
    </row>
    <row r="81" spans="2:12" ht="30" customHeight="1" x14ac:dyDescent="0.3">
      <c r="B81" s="133"/>
      <c r="C81" s="133"/>
      <c r="D81" s="133"/>
      <c r="E81" s="133"/>
      <c r="F81" s="133"/>
      <c r="G81" s="133"/>
      <c r="H81" s="133" t="s">
        <v>56</v>
      </c>
      <c r="I81" s="131"/>
      <c r="J81" s="134"/>
      <c r="K81" s="135"/>
      <c r="L81" s="140">
        <f>VLOOKUP(DatosClientesPotenciales[[#This Row],[Etapa]],Datos!$B$4:$C$10,2,FALSE)*DatosClientesPotenciales[[#This Row],[Oportunidad potencial]]</f>
        <v>0</v>
      </c>
    </row>
    <row r="82" spans="2:12" ht="30" customHeight="1" x14ac:dyDescent="0.3">
      <c r="B82" s="133"/>
      <c r="C82" s="133"/>
      <c r="D82" s="133"/>
      <c r="E82" s="133"/>
      <c r="F82" s="133"/>
      <c r="G82" s="133"/>
      <c r="H82" s="133" t="s">
        <v>56</v>
      </c>
      <c r="I82" s="131"/>
      <c r="J82" s="134"/>
      <c r="K82" s="135"/>
      <c r="L82" s="140">
        <f>VLOOKUP(DatosClientesPotenciales[[#This Row],[Etapa]],Datos!$B$4:$C$10,2,FALSE)*DatosClientesPotenciales[[#This Row],[Oportunidad potencial]]</f>
        <v>0</v>
      </c>
    </row>
    <row r="83" spans="2:12" ht="30" customHeight="1" x14ac:dyDescent="0.3">
      <c r="B83" s="133"/>
      <c r="C83" s="133"/>
      <c r="D83" s="133"/>
      <c r="E83" s="133"/>
      <c r="F83" s="133"/>
      <c r="G83" s="133"/>
      <c r="H83" s="133" t="s">
        <v>56</v>
      </c>
      <c r="I83" s="131"/>
      <c r="J83" s="134"/>
      <c r="K83" s="135"/>
      <c r="L83" s="140">
        <f>VLOOKUP(DatosClientesPotenciales[[#This Row],[Etapa]],Datos!$B$4:$C$10,2,FALSE)*DatosClientesPotenciales[[#This Row],[Oportunidad potencial]]</f>
        <v>0</v>
      </c>
    </row>
    <row r="84" spans="2:12" ht="30" customHeight="1" x14ac:dyDescent="0.3">
      <c r="B84" s="133"/>
      <c r="C84" s="133"/>
      <c r="D84" s="133"/>
      <c r="E84" s="133"/>
      <c r="F84" s="133"/>
      <c r="G84" s="133"/>
      <c r="H84" s="133" t="s">
        <v>56</v>
      </c>
      <c r="I84" s="131"/>
      <c r="J84" s="134"/>
      <c r="K84" s="135"/>
      <c r="L84" s="140">
        <f>VLOOKUP(DatosClientesPotenciales[[#This Row],[Etapa]],Datos!$B$4:$C$10,2,FALSE)*DatosClientesPotenciales[[#This Row],[Oportunidad potencial]]</f>
        <v>0</v>
      </c>
    </row>
    <row r="85" spans="2:12" ht="30" customHeight="1" x14ac:dyDescent="0.3">
      <c r="B85" s="133"/>
      <c r="C85" s="133"/>
      <c r="D85" s="133"/>
      <c r="E85" s="133"/>
      <c r="F85" s="133"/>
      <c r="G85" s="133"/>
      <c r="H85" s="133" t="s">
        <v>56</v>
      </c>
      <c r="I85" s="131"/>
      <c r="J85" s="134"/>
      <c r="K85" s="135"/>
      <c r="L85" s="140">
        <f>VLOOKUP(DatosClientesPotenciales[[#This Row],[Etapa]],Datos!$B$4:$C$10,2,FALSE)*DatosClientesPotenciales[[#This Row],[Oportunidad potencial]]</f>
        <v>0</v>
      </c>
    </row>
    <row r="86" spans="2:12" ht="30" customHeight="1" x14ac:dyDescent="0.3">
      <c r="B86" s="133"/>
      <c r="C86" s="133"/>
      <c r="D86" s="133"/>
      <c r="E86" s="133"/>
      <c r="F86" s="133"/>
      <c r="G86" s="133"/>
      <c r="H86" s="133" t="s">
        <v>56</v>
      </c>
      <c r="I86" s="131"/>
      <c r="J86" s="134"/>
      <c r="K86" s="135"/>
      <c r="L86" s="140">
        <f>VLOOKUP(DatosClientesPotenciales[[#This Row],[Etapa]],Datos!$B$4:$C$10,2,FALSE)*DatosClientesPotenciales[[#This Row],[Oportunidad potencial]]</f>
        <v>0</v>
      </c>
    </row>
    <row r="87" spans="2:12" ht="30" customHeight="1" x14ac:dyDescent="0.3">
      <c r="B87" s="133"/>
      <c r="C87" s="133"/>
      <c r="D87" s="133"/>
      <c r="E87" s="133"/>
      <c r="F87" s="133"/>
      <c r="G87" s="133"/>
      <c r="H87" s="133" t="s">
        <v>56</v>
      </c>
      <c r="I87" s="131"/>
      <c r="J87" s="134"/>
      <c r="K87" s="135"/>
      <c r="L87" s="140">
        <f>VLOOKUP(DatosClientesPotenciales[[#This Row],[Etapa]],Datos!$B$4:$C$10,2,FALSE)*DatosClientesPotenciales[[#This Row],[Oportunidad potencial]]</f>
        <v>0</v>
      </c>
    </row>
    <row r="88" spans="2:12" ht="30" customHeight="1" x14ac:dyDescent="0.3">
      <c r="B88" s="133"/>
      <c r="C88" s="133"/>
      <c r="D88" s="133"/>
      <c r="E88" s="133"/>
      <c r="F88" s="133"/>
      <c r="G88" s="133"/>
      <c r="H88" s="133" t="s">
        <v>56</v>
      </c>
      <c r="I88" s="131"/>
      <c r="J88" s="134"/>
      <c r="K88" s="135"/>
      <c r="L88" s="140">
        <f>VLOOKUP(DatosClientesPotenciales[[#This Row],[Etapa]],Datos!$B$4:$C$10,2,FALSE)*DatosClientesPotenciales[[#This Row],[Oportunidad potencial]]</f>
        <v>0</v>
      </c>
    </row>
    <row r="89" spans="2:12" ht="30" customHeight="1" x14ac:dyDescent="0.3">
      <c r="B89" s="133"/>
      <c r="C89" s="133"/>
      <c r="D89" s="133"/>
      <c r="E89" s="133"/>
      <c r="F89" s="133"/>
      <c r="G89" s="133"/>
      <c r="H89" s="133" t="s">
        <v>56</v>
      </c>
      <c r="I89" s="131"/>
      <c r="J89" s="134"/>
      <c r="K89" s="135"/>
      <c r="L89" s="140">
        <f>VLOOKUP(DatosClientesPotenciales[[#This Row],[Etapa]],Datos!$B$4:$C$10,2,FALSE)*DatosClientesPotenciales[[#This Row],[Oportunidad potencial]]</f>
        <v>0</v>
      </c>
    </row>
    <row r="90" spans="2:12" ht="30" customHeight="1" x14ac:dyDescent="0.3">
      <c r="B90" s="133"/>
      <c r="C90" s="133"/>
      <c r="D90" s="133"/>
      <c r="E90" s="133"/>
      <c r="F90" s="133"/>
      <c r="G90" s="133"/>
      <c r="H90" s="133" t="s">
        <v>56</v>
      </c>
      <c r="I90" s="131"/>
      <c r="J90" s="134"/>
      <c r="K90" s="135"/>
      <c r="L90" s="140">
        <f>VLOOKUP(DatosClientesPotenciales[[#This Row],[Etapa]],Datos!$B$4:$C$10,2,FALSE)*DatosClientesPotenciales[[#This Row],[Oportunidad potencial]]</f>
        <v>0</v>
      </c>
    </row>
    <row r="91" spans="2:12" ht="30" customHeight="1" x14ac:dyDescent="0.3">
      <c r="B91" s="133"/>
      <c r="C91" s="133"/>
      <c r="D91" s="133"/>
      <c r="E91" s="133"/>
      <c r="F91" s="133"/>
      <c r="G91" s="133"/>
      <c r="H91" s="133" t="s">
        <v>56</v>
      </c>
      <c r="I91" s="131"/>
      <c r="J91" s="134"/>
      <c r="K91" s="135"/>
      <c r="L91" s="140">
        <f>VLOOKUP(DatosClientesPotenciales[[#This Row],[Etapa]],Datos!$B$4:$C$10,2,FALSE)*DatosClientesPotenciales[[#This Row],[Oportunidad potencial]]</f>
        <v>0</v>
      </c>
    </row>
    <row r="92" spans="2:12" ht="30" customHeight="1" x14ac:dyDescent="0.3">
      <c r="B92" s="133"/>
      <c r="C92" s="133"/>
      <c r="D92" s="133"/>
      <c r="E92" s="133"/>
      <c r="F92" s="133"/>
      <c r="G92" s="133"/>
      <c r="H92" s="133" t="s">
        <v>56</v>
      </c>
      <c r="I92" s="131"/>
      <c r="J92" s="134"/>
      <c r="K92" s="135"/>
      <c r="L92" s="140">
        <f>VLOOKUP(DatosClientesPotenciales[[#This Row],[Etapa]],Datos!$B$4:$C$10,2,FALSE)*DatosClientesPotenciales[[#This Row],[Oportunidad potencial]]</f>
        <v>0</v>
      </c>
    </row>
    <row r="93" spans="2:12" ht="30" customHeight="1" x14ac:dyDescent="0.3">
      <c r="B93" s="133"/>
      <c r="C93" s="133"/>
      <c r="D93" s="133"/>
      <c r="E93" s="133"/>
      <c r="F93" s="133"/>
      <c r="G93" s="133"/>
      <c r="H93" s="133" t="s">
        <v>56</v>
      </c>
      <c r="I93" s="131"/>
      <c r="J93" s="134"/>
      <c r="K93" s="135"/>
      <c r="L93" s="140">
        <f>VLOOKUP(DatosClientesPotenciales[[#This Row],[Etapa]],Datos!$B$4:$C$10,2,FALSE)*DatosClientesPotenciales[[#This Row],[Oportunidad potencial]]</f>
        <v>0</v>
      </c>
    </row>
    <row r="94" spans="2:12" ht="30" customHeight="1" x14ac:dyDescent="0.3">
      <c r="B94" s="133"/>
      <c r="C94" s="133"/>
      <c r="D94" s="133"/>
      <c r="E94" s="133"/>
      <c r="F94" s="133"/>
      <c r="G94" s="133"/>
      <c r="H94" s="133" t="s">
        <v>56</v>
      </c>
      <c r="I94" s="131"/>
      <c r="J94" s="134"/>
      <c r="K94" s="135"/>
      <c r="L94" s="140">
        <f>VLOOKUP(DatosClientesPotenciales[[#This Row],[Etapa]],Datos!$B$4:$C$10,2,FALSE)*DatosClientesPotenciales[[#This Row],[Oportunidad potencial]]</f>
        <v>0</v>
      </c>
    </row>
    <row r="95" spans="2:12" ht="30" customHeight="1" x14ac:dyDescent="0.3">
      <c r="B95" s="133"/>
      <c r="C95" s="133"/>
      <c r="D95" s="133"/>
      <c r="E95" s="133"/>
      <c r="F95" s="133"/>
      <c r="G95" s="133"/>
      <c r="H95" s="133" t="s">
        <v>56</v>
      </c>
      <c r="I95" s="131"/>
      <c r="J95" s="134"/>
      <c r="K95" s="135"/>
      <c r="L95" s="140">
        <f>VLOOKUP(DatosClientesPotenciales[[#This Row],[Etapa]],Datos!$B$4:$C$10,2,FALSE)*DatosClientesPotenciales[[#This Row],[Oportunidad potencial]]</f>
        <v>0</v>
      </c>
    </row>
    <row r="96" spans="2:12" ht="30" customHeight="1" x14ac:dyDescent="0.3">
      <c r="B96" s="143" t="s">
        <v>2</v>
      </c>
      <c r="C96" s="143"/>
      <c r="D96" s="143"/>
      <c r="E96" s="143"/>
      <c r="F96" s="143"/>
      <c r="G96" s="143"/>
      <c r="H96" s="143"/>
      <c r="I96" s="132">
        <f>SUBTOTAL(109,DatosClientesPotenciales[Oportunidad potencial])</f>
        <v>2000000</v>
      </c>
      <c r="J96" s="144"/>
      <c r="K96" s="143"/>
      <c r="L96" s="145">
        <f>SUBTOTAL(109,DatosClientesPotenciales[Forecast])</f>
        <v>725000</v>
      </c>
    </row>
  </sheetData>
  <mergeCells count="3">
    <mergeCell ref="B3:D3"/>
    <mergeCell ref="D4:J5"/>
    <mergeCell ref="K1:K4"/>
  </mergeCells>
  <phoneticPr fontId="34" type="noConversion"/>
  <dataValidations count="12">
    <dataValidation allowBlank="1" showInputMessage="1" showErrorMessage="1" prompt="Escriba la fecha en esta celda." sqref="B4" xr:uid="{00000000-0002-0000-0000-000003000000}"/>
    <dataValidation allowBlank="1" showInputMessage="1" showErrorMessage="1" prompt="Escriba los nombres de los clientes potenciales en esta columna, debajo de este encabezado." sqref="B6" xr:uid="{00000000-0002-0000-0000-000004000000}"/>
    <dataValidation allowBlank="1" showInputMessage="1" showErrorMessage="1" prompt="Escriba el contacto de los clientes potenciales en esta columna, debajo de este encabezado." sqref="C6:D6" xr:uid="{00000000-0002-0000-0000-000005000000}"/>
    <dataValidation allowBlank="1" showInputMessage="1" showErrorMessage="1" prompt="Escriba el origen de los clientes potenciales en esta columna, debajo de este encabezado." sqref="E6" xr:uid="{00000000-0002-0000-0000-000006000000}"/>
    <dataValidation allowBlank="1" showInputMessage="1" showErrorMessage="1" prompt="Escriba la región de los clientes potenciales en esta columna, debajo de este encabezado." sqref="F6" xr:uid="{00000000-0002-0000-0000-000007000000}"/>
    <dataValidation allowBlank="1" showInputMessage="1" showErrorMessage="1" prompt="Escriba el tipo de clientes potenciales en esta columna, debajo de este encabezado." sqref="G6:H6" xr:uid="{00000000-0002-0000-0000-000008000000}"/>
    <dataValidation allowBlank="1" showInputMessage="1" showErrorMessage="1" prompt="Escriba las oportunidades potenciales en esta columna, debajo de este encabezado." sqref="I6" xr:uid="{00000000-0002-0000-0000-000009000000}"/>
    <dataValidation allowBlank="1" showInputMessage="1" showErrorMessage="1" prompt="La previsión ponderada se calcula automáticamente en función de la oportunidad potencial y del porcentaje de la oportunidad de venta en esta celda, debajo de este encabezado." sqref="L6" xr:uid="{00000000-0002-0000-0000-00000B000000}"/>
    <dataValidation allowBlank="1" showInputMessage="1" showErrorMessage="1" prompt="Seleccione Mes de cierre de predicción en la columna con de este encabezado. Presione ALT+FLECHA ABAJO para abrir la lista desplegable y, después, ENTRAR para realizar la selección." sqref="J6:K6" xr:uid="{00000000-0002-0000-0000-00000D000000}"/>
    <dataValidation type="list" errorStyle="warning" allowBlank="1" showInputMessage="1" showErrorMessage="1" error="Seleccione un mes de la lista. Seleccione CANCELAR, después presione ALT+FLECHA ABAJO para abrir la lista desplegable y presione ENTRAR para realizar la selección." sqref="J7:J8 J13:J14" xr:uid="{00000000-0002-0000-0000-00000E000000}">
      <formula1>"Enero, Febrero, Marzo, Abril, Mayo, Junio,  julio, Agosto, Septiembre, Octubre, Noviembre, Diciembre"</formula1>
    </dataValidation>
    <dataValidation type="list" errorStyle="warning" allowBlank="1" showInputMessage="1" showErrorMessage="1" error="Seleccione un mes de la lista. Seleccione CANCELAR, después presione ALT+FLECHA ABAJO para abrir la lista desplegable y presione ENTRAR para realizar la selección." sqref="J9:J12 J15:J95" xr:uid="{D6AC9F96-0CB3-4511-95FB-A81175A2922C}">
      <formula1>"Enero, Febrero, Marzo, Abril, Mayo, Junio, julio, Agosto, Septiembre, Octubre, Noviembre, Diciembre"</formula1>
    </dataValidation>
    <dataValidation errorStyle="warning" allowBlank="1" showInputMessage="1" showErrorMessage="1" error="Seleccione un mes de la lista. Seleccione CANCELAR, después presione ALT+FLECHA ABAJO para abrir la lista desplegable y presione ENTRAR para realizar la selección." sqref="K7:K96" xr:uid="{3C186AC8-370A-4F81-9CDB-A9CEFBA5B840}"/>
  </dataValidations>
  <printOptions horizontalCentered="1"/>
  <pageMargins left="0.4" right="0.4" top="0.4" bottom="0.4" header="0.3" footer="0.3"/>
  <pageSetup paperSize="9" fitToHeight="0" orientation="landscape" r:id="rId1"/>
  <headerFooter differentFirst="1">
    <oddFooter>Page &amp;P of &amp;N</oddFooter>
  </headerFooter>
  <drawing r:id="rId2"/>
  <tableParts count="1">
    <tablePart r:id="rId3"/>
  </tableParts>
  <extLst>
    <ext xmlns:x14="http://schemas.microsoft.com/office/spreadsheetml/2009/9/main" uri="{CCE6A557-97BC-4b89-ADB6-D9C93CAAB3DF}">
      <x14:dataValidations xmlns:xm="http://schemas.microsoft.com/office/excel/2006/main" count="5">
        <x14:dataValidation type="list" allowBlank="1" showInputMessage="1" showErrorMessage="1" xr:uid="{7DFA253A-26CC-4590-B95B-6D33C26DED5F}">
          <x14:formula1>
            <xm:f>Datos!$B$14:$B$22</xm:f>
          </x14:formula1>
          <xm:sqref>E8:E95</xm:sqref>
        </x14:dataValidation>
        <x14:dataValidation type="list" allowBlank="1" showInputMessage="1" showErrorMessage="1" xr:uid="{3FCE96FA-36DA-49FF-A31B-14190671B09D}">
          <x14:formula1>
            <xm:f>Datos!$B$14:$B$25</xm:f>
          </x14:formula1>
          <xm:sqref>E7</xm:sqref>
        </x14:dataValidation>
        <x14:dataValidation type="list" allowBlank="1" showInputMessage="1" showErrorMessage="1" xr:uid="{1FA3A450-5D90-4597-9A7C-9202D58F29EE}">
          <x14:formula1>
            <xm:f>Datos!$B$4:$B$10</xm:f>
          </x14:formula1>
          <xm:sqref>H7:H96</xm:sqref>
        </x14:dataValidation>
        <x14:dataValidation type="list" allowBlank="1" showInputMessage="1" showErrorMessage="1" xr:uid="{AE43FCC4-58BD-4E21-8780-AA8A144858F4}">
          <x14:formula1>
            <xm:f>Datos!$D$14:$D$15</xm:f>
          </x14:formula1>
          <xm:sqref>G7:G96</xm:sqref>
        </x14:dataValidation>
        <x14:dataValidation type="list" allowBlank="1" showInputMessage="1" showErrorMessage="1" xr:uid="{2278808C-7A59-49E2-BD6B-E9DFB2FA0AF3}">
          <x14:formula1>
            <xm:f>Datos!$D$18:$D$19</xm:f>
          </x14:formula1>
          <xm:sqref>F7:F96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5"/>
    <pageSetUpPr autoPageBreaks="0" fitToPage="1"/>
  </sheetPr>
  <dimension ref="B1:AI98"/>
  <sheetViews>
    <sheetView showGridLines="0" zoomScaleNormal="100" workbookViewId="0">
      <pane xSplit="2" ySplit="6" topLeftCell="C7" activePane="bottomRight" state="frozen"/>
      <selection pane="topRight" activeCell="C1" sqref="C1"/>
      <selection pane="bottomLeft" activeCell="A7" sqref="A7"/>
      <selection pane="bottomRight" sqref="A1:XFD1048576"/>
    </sheetView>
  </sheetViews>
  <sheetFormatPr baseColWidth="10" defaultColWidth="8.77734375" defaultRowHeight="30" customHeight="1" x14ac:dyDescent="0.3"/>
  <cols>
    <col min="1" max="1" width="5" style="1" customWidth="1"/>
    <col min="2" max="2" width="24.6640625" style="1" bestFit="1" customWidth="1"/>
    <col min="3" max="7" width="8.44140625" style="1" bestFit="1" customWidth="1"/>
    <col min="8" max="10" width="8.5546875" style="1" bestFit="1" customWidth="1"/>
    <col min="11" max="11" width="10.44140625" style="1" bestFit="1" customWidth="1"/>
    <col min="12" max="12" width="8.5546875" style="1" bestFit="1" customWidth="1"/>
    <col min="13" max="13" width="9.88671875" style="1" bestFit="1" customWidth="1"/>
    <col min="14" max="14" width="9.33203125" style="1" bestFit="1" customWidth="1"/>
    <col min="15" max="15" width="2.6640625" style="1" customWidth="1"/>
    <col min="16" max="16" width="9.33203125" customWidth="1"/>
    <col min="17" max="17" width="8.21875" style="1" customWidth="1"/>
    <col min="18" max="18" width="9.5546875" style="1" customWidth="1"/>
    <col min="19" max="21" width="7.21875" style="1" customWidth="1"/>
    <col min="22" max="22" width="12.109375" style="41" customWidth="1"/>
    <col min="23" max="25" width="12.109375" style="44" customWidth="1"/>
    <col min="26" max="26" width="12.88671875" style="44" customWidth="1"/>
    <col min="27" max="27" width="11.109375" style="1" customWidth="1"/>
    <col min="28" max="28" width="8.6640625" style="1" customWidth="1"/>
    <col min="29" max="29" width="9.21875" style="1" customWidth="1"/>
    <col min="30" max="30" width="6.5546875" style="1" customWidth="1"/>
    <col min="31" max="32" width="8.77734375" style="1"/>
    <col min="33" max="33" width="6.6640625" style="1" customWidth="1"/>
    <col min="34" max="34" width="9.21875" style="1" customWidth="1"/>
    <col min="35" max="16384" width="8.77734375" style="1"/>
  </cols>
  <sheetData>
    <row r="1" spans="2:35" ht="30" customHeight="1" x14ac:dyDescent="0.3">
      <c r="P1" s="1"/>
      <c r="V1" s="40"/>
    </row>
    <row r="2" spans="2:35" ht="15" customHeight="1" x14ac:dyDescent="0.3">
      <c r="P2" s="1"/>
      <c r="V2" s="40"/>
    </row>
    <row r="3" spans="2:35" ht="40.15" customHeight="1" thickBot="1" x14ac:dyDescent="0.35">
      <c r="B3" s="37" t="s">
        <v>7</v>
      </c>
      <c r="C3" s="2"/>
      <c r="D3" s="2"/>
      <c r="E3" s="2"/>
      <c r="F3" s="2"/>
      <c r="G3" s="2"/>
      <c r="H3" s="2"/>
      <c r="I3" s="2"/>
      <c r="J3" s="2"/>
      <c r="K3" s="2"/>
      <c r="L3" s="2"/>
      <c r="M3" s="2"/>
      <c r="P3" s="1"/>
      <c r="V3" s="40"/>
    </row>
    <row r="4" spans="2:35" ht="30" customHeight="1" thickTop="1" x14ac:dyDescent="0.3">
      <c r="B4" s="3">
        <f ca="1">FechaSeguimiento</f>
        <v>45468</v>
      </c>
      <c r="C4" s="80" t="s">
        <v>100</v>
      </c>
      <c r="D4" s="80"/>
      <c r="E4" s="80"/>
      <c r="F4" s="80"/>
      <c r="G4" s="80"/>
      <c r="H4" s="80"/>
      <c r="I4" s="80"/>
      <c r="J4" s="80"/>
      <c r="K4" s="80"/>
      <c r="L4" s="80"/>
      <c r="M4" s="80"/>
      <c r="P4" s="1"/>
      <c r="V4" s="40"/>
    </row>
    <row r="5" spans="2:35" ht="30" customHeight="1" x14ac:dyDescent="0.3">
      <c r="B5" s="38" t="s">
        <v>7</v>
      </c>
      <c r="C5" s="4"/>
      <c r="D5" s="4"/>
      <c r="E5" s="4"/>
      <c r="F5" s="4"/>
      <c r="G5" s="4"/>
      <c r="H5" s="4"/>
      <c r="I5" s="4"/>
      <c r="J5" s="4"/>
      <c r="K5" s="4"/>
      <c r="L5" s="4"/>
      <c r="M5" s="79" t="s">
        <v>6</v>
      </c>
      <c r="N5" s="79"/>
      <c r="P5" s="116" t="s">
        <v>108</v>
      </c>
      <c r="Q5" s="116"/>
      <c r="R5" s="116"/>
      <c r="S5" s="116"/>
      <c r="T5" s="116"/>
      <c r="U5" s="117"/>
      <c r="V5" s="115" t="s">
        <v>106</v>
      </c>
      <c r="W5" s="118" t="s">
        <v>107</v>
      </c>
      <c r="X5" s="119"/>
      <c r="Y5" s="119"/>
      <c r="Z5" s="120"/>
      <c r="AA5" s="118" t="s">
        <v>115</v>
      </c>
      <c r="AB5" s="114"/>
      <c r="AC5" s="114"/>
      <c r="AD5" s="114"/>
      <c r="AE5" s="114"/>
      <c r="AF5" s="114"/>
      <c r="AG5" s="114"/>
      <c r="AH5" s="114"/>
      <c r="AI5" s="114"/>
    </row>
    <row r="6" spans="2:35" ht="34.9" customHeight="1" x14ac:dyDescent="0.3">
      <c r="B6" s="5" t="s">
        <v>1</v>
      </c>
      <c r="C6" s="5" t="s">
        <v>9</v>
      </c>
      <c r="D6" s="5" t="s">
        <v>10</v>
      </c>
      <c r="E6" s="5" t="s">
        <v>11</v>
      </c>
      <c r="F6" s="6" t="s">
        <v>12</v>
      </c>
      <c r="G6" s="5" t="s">
        <v>13</v>
      </c>
      <c r="H6" s="5" t="s">
        <v>14</v>
      </c>
      <c r="I6" s="5" t="s">
        <v>15</v>
      </c>
      <c r="J6" s="6" t="s">
        <v>16</v>
      </c>
      <c r="K6" s="5" t="s">
        <v>17</v>
      </c>
      <c r="L6" s="5" t="s">
        <v>18</v>
      </c>
      <c r="M6" s="5" t="s">
        <v>19</v>
      </c>
      <c r="N6" s="5" t="s">
        <v>20</v>
      </c>
      <c r="P6" s="122" t="s">
        <v>35</v>
      </c>
      <c r="Q6" s="122" t="s">
        <v>31</v>
      </c>
      <c r="R6" s="122" t="s">
        <v>32</v>
      </c>
      <c r="S6" s="122" t="s">
        <v>64</v>
      </c>
      <c r="T6" s="122" t="s">
        <v>33</v>
      </c>
      <c r="U6" s="122" t="s">
        <v>65</v>
      </c>
      <c r="V6" s="123" t="s">
        <v>68</v>
      </c>
      <c r="W6" s="124" t="s">
        <v>69</v>
      </c>
      <c r="X6" s="124" t="s">
        <v>70</v>
      </c>
      <c r="Y6" s="124" t="s">
        <v>71</v>
      </c>
      <c r="Z6" s="124" t="s">
        <v>72</v>
      </c>
      <c r="AA6" s="125" t="s">
        <v>105</v>
      </c>
      <c r="AB6" s="126" t="s">
        <v>109</v>
      </c>
      <c r="AC6" s="126" t="s">
        <v>27</v>
      </c>
      <c r="AD6" s="126" t="s">
        <v>111</v>
      </c>
      <c r="AE6" s="126" t="s">
        <v>48</v>
      </c>
      <c r="AF6" s="126" t="s">
        <v>112</v>
      </c>
      <c r="AG6" s="126" t="s">
        <v>113</v>
      </c>
      <c r="AH6" s="126" t="s">
        <v>114</v>
      </c>
      <c r="AI6" s="126" t="s">
        <v>50</v>
      </c>
    </row>
    <row r="7" spans="2:35" ht="34.9" customHeight="1" x14ac:dyDescent="0.3">
      <c r="B7" s="51" t="str">
        <f>IFERROR(IF(AND(DatosClientesPotenciales[[#This Row],[Nombre del cliente potencial]] &lt;&gt; "", ROW(VentasPrevistas[Nombre del cliente potencial])&lt;&gt;ÚltimaEntrada),DatosClientesPotenciales[Nombre del cliente potencial], ""),"")</f>
        <v>Eiza González</v>
      </c>
      <c r="C7" s="52">
        <f>IFERROR(IF(DatosClientesPotenciales[[#This Row],[Cierre de 
la previsión]] &lt;&gt;"",IF(DatosClientesPotenciales[[#This Row],[Cierre de 
la previsión]]= "Enero",DatosClientesPotenciales[Forecast],0),""),"")</f>
        <v>0</v>
      </c>
      <c r="D7" s="52">
        <f>IFERROR(IF(DatosClientesPotenciales[[#This Row],[Cierre de 
la previsión]] &lt;&gt;"",IF(DatosClientesPotenciales[[#This Row],[Cierre de 
la previsión]] = "Febrero",DatosClientesPotenciales[Forecast],0),""),"")</f>
        <v>0</v>
      </c>
      <c r="E7" s="52">
        <f>IFERROR(IF(DatosClientesPotenciales[[#This Row],[Cierre de 
la previsión]] &lt;&gt;"",IF(DatosClientesPotenciales[[#This Row],[Cierre de 
la previsión]] = "Marzo",DatosClientesPotenciales[Forecast],0),""),"")</f>
        <v>0</v>
      </c>
      <c r="F7" s="53">
        <f>IFERROR(IF(DatosClientesPotenciales[[#This Row],[Cierre de 
la previsión]] &lt;&gt;"",IF(DatosClientesPotenciales[[#This Row],[Cierre de 
la previsión]] = "Abril",DatosClientesPotenciales[Forecast],0),""),"")</f>
        <v>0</v>
      </c>
      <c r="G7" s="52">
        <f>IFERROR(IF(DatosClientesPotenciales[[#This Row],[Cierre de 
la previsión]] &lt;&gt;"",IF(DatosClientesPotenciales[[#This Row],[Cierre de 
la previsión]] = "Mayo",DatosClientesPotenciales[Forecast],0),""),"")</f>
        <v>0</v>
      </c>
      <c r="H7" s="52">
        <f>IFERROR(IF(DatosClientesPotenciales[[#This Row],[Cierre de 
la previsión]] &lt;&gt;"",IF(DatosClientesPotenciales[[#This Row],[Cierre de 
la previsión]] = "Junio",DatosClientesPotenciales[Forecast],0),""),"")</f>
        <v>30000</v>
      </c>
      <c r="I7" s="52">
        <f>IFERROR(IF(DatosClientesPotenciales[[#This Row],[Cierre de 
la previsión]] &lt;&gt;"",IF(DatosClientesPotenciales[[#This Row],[Cierre de 
la previsión]] = "julio",DatosClientesPotenciales[Forecast],0),""),"")</f>
        <v>0</v>
      </c>
      <c r="J7" s="53">
        <f>IFERROR(IF(DatosClientesPotenciales[[#This Row],[Cierre de 
la previsión]] &lt;&gt;"",IF(DatosClientesPotenciales[[#This Row],[Cierre de 
la previsión]] = "Agosto",DatosClientesPotenciales[Forecast],0),""),"")</f>
        <v>0</v>
      </c>
      <c r="K7" s="52">
        <f>IFERROR(IF(DatosClientesPotenciales[[#This Row],[Cierre de 
la previsión]] &lt;&gt;"",IF(DatosClientesPotenciales[[#This Row],[Cierre de 
la previsión]] = "Septiembre",DatosClientesPotenciales[Forecast],0),""),"")</f>
        <v>0</v>
      </c>
      <c r="L7" s="52">
        <f>IFERROR(IF(DatosClientesPotenciales[[#This Row],[Cierre de 
la previsión]] &lt;&gt;"",IF(DatosClientesPotenciales[[#This Row],[Cierre de 
la previsión]] = "Octubre",DatosClientesPotenciales[Forecast],0),""),"")</f>
        <v>0</v>
      </c>
      <c r="M7" s="52">
        <f>IFERROR(IF(DatosClientesPotenciales[[#This Row],[Cierre de 
la previsión]] &lt;&gt;"",IF(DatosClientesPotenciales[[#This Row],[Cierre de 
la previsión]] = "Noviembre",DatosClientesPotenciales[Forecast],0),""),"")</f>
        <v>0</v>
      </c>
      <c r="N7" s="52">
        <f>IFERROR(IF(DatosClientesPotenciales[[#This Row],[Cierre de 
la previsión]] &lt;&gt;"",IF(DatosClientesPotenciales[[#This Row],[Cierre de 
la previsión]] = "Diciembre",DatosClientesPotenciales[Forecast],0),""),"")</f>
        <v>0</v>
      </c>
      <c r="P7" s="138">
        <f>COUNTIF(DatosClientesPotenciales[[#This Row],[Etapa]],"Prospecto")</f>
        <v>1</v>
      </c>
      <c r="Q7" s="139">
        <f>COUNTIF(DatosClientesPotenciales[[#This Row],[Etapa]],"Atendido")</f>
        <v>0</v>
      </c>
      <c r="R7" s="138">
        <f>COUNTIF(DatosClientesPotenciales[[#This Row],[Etapa]],"Cotización")</f>
        <v>0</v>
      </c>
      <c r="S7" s="138">
        <f>COUNTIF(DatosClientesPotenciales[[#This Row],[Etapa]],"En Pago")</f>
        <v>0</v>
      </c>
      <c r="T7" s="139">
        <f>COUNTIF(DatosClientesPotenciales[[#This Row],[Etapa]],"Perdido")</f>
        <v>0</v>
      </c>
      <c r="U7" s="138">
        <f>COUNTIF(DatosClientesPotenciales[[#This Row],[Etapa]],"Ganada")</f>
        <v>0</v>
      </c>
      <c r="V7" s="129">
        <f>IFERROR(IF(AND('Datos de clientes potenciales'!H7="Ganada", 'Datos de clientes potenciales'!I7&gt;0), 'Datos de clientes potenciales'!I7, 0), "")</f>
        <v>0</v>
      </c>
      <c r="W7" s="136">
        <f>IFERROR(IF(AND('Datos de clientes potenciales'!H7="Prospecto", 'Datos de clientes potenciales'!I7&gt;0), 'Datos de clientes potenciales'!I7, 0), "")</f>
        <v>300000</v>
      </c>
      <c r="X7" s="136">
        <f>IFERROR(IF(AND('Datos de clientes potenciales'!H7="Atendido", 'Datos de clientes potenciales'!I7&gt;0), 'Datos de clientes potenciales'!I7, 0), "")</f>
        <v>0</v>
      </c>
      <c r="Y7" s="136">
        <f>IFERROR(IF(AND('Datos de clientes potenciales'!H7="Cotización", 'Datos de clientes potenciales'!I7&gt;0), 'Datos de clientes potenciales'!I7, 0), "")</f>
        <v>0</v>
      </c>
      <c r="Z7" s="136">
        <f>IFERROR(IF(AND('Datos de clientes potenciales'!H7="En pago", 'Datos de clientes potenciales'!I7&gt;0), 'Datos de clientes potenciales'!I7, 0), "")</f>
        <v>0</v>
      </c>
      <c r="AA7" s="138">
        <f>COUNTIF(DatosClientesPotenciales[[#This Row],[Origen del contacto ]],"Prospección")</f>
        <v>1</v>
      </c>
      <c r="AB7" s="139">
        <f>COUNTIF(DatosClientesPotenciales[[#This Row],[Origen del contacto ]],"Sitio web")</f>
        <v>0</v>
      </c>
      <c r="AC7" s="139">
        <f>COUNTIF(DatosClientesPotenciales[[#This Row],[Origen del contacto ]],"Instagram")</f>
        <v>0</v>
      </c>
      <c r="AD7" s="139">
        <f>COUNTIF(DatosClientesPotenciales[[#This Row],[Origen del contacto ]],"Tiktok")</f>
        <v>0</v>
      </c>
      <c r="AE7" s="139">
        <f>COUNTIF(DatosClientesPotenciales[[#This Row],[Origen del contacto ]],"Facebook")</f>
        <v>0</v>
      </c>
      <c r="AF7" s="139">
        <f>COUNTIF(DatosClientesPotenciales[[#This Row],[Origen del contacto ]],"Linkedin")</f>
        <v>0</v>
      </c>
      <c r="AG7" s="139">
        <f>COUNTIF(DatosClientesPotenciales[[#This Row],[Origen del contacto ]],"Google")</f>
        <v>0</v>
      </c>
      <c r="AH7" s="139">
        <f>COUNTIF(DatosClientesPotenciales[[#This Row],[Origen del contacto ]],"Whatsapp")</f>
        <v>0</v>
      </c>
      <c r="AI7" s="139">
        <f>COUNTIF(DatosClientesPotenciales[[#This Row],[Origen del contacto ]],"Otro")</f>
        <v>0</v>
      </c>
    </row>
    <row r="8" spans="2:35" ht="34.9" customHeight="1" x14ac:dyDescent="0.3">
      <c r="B8" s="51" t="str">
        <f>IFERROR(IF(AND(DatosClientesPotenciales[[#This Row],[Nombre del cliente potencial]] &lt;&gt; "", ROW(VentasPrevistas[Nombre del cliente potencial])&lt;&gt;ÚltimaEntrada),DatosClientesPotenciales[Nombre del cliente potencial], ""),"")</f>
        <v>Cristian Nodal</v>
      </c>
      <c r="C8" s="52">
        <f>IFERROR(IF(DatosClientesPotenciales[[#This Row],[Cierre de 
la previsión]] &lt;&gt;"",IF(DatosClientesPotenciales[[#This Row],[Cierre de 
la previsión]]= "Enero",DatosClientesPotenciales[Forecast],0),""),"")</f>
        <v>0</v>
      </c>
      <c r="D8" s="52">
        <f>IFERROR(IF(DatosClientesPotenciales[[#This Row],[Cierre de 
la previsión]] &lt;&gt;"",IF(DatosClientesPotenciales[[#This Row],[Cierre de 
la previsión]] = "Febrero",DatosClientesPotenciales[Forecast],0),""),"")</f>
        <v>0</v>
      </c>
      <c r="E8" s="52">
        <f>IFERROR(IF(DatosClientesPotenciales[[#This Row],[Cierre de 
la previsión]] &lt;&gt;"",IF(DatosClientesPotenciales[[#This Row],[Cierre de 
la previsión]] = "Marzo",DatosClientesPotenciales[Forecast],0),""),"")</f>
        <v>0</v>
      </c>
      <c r="F8" s="53">
        <f>IFERROR(IF(DatosClientesPotenciales[[#This Row],[Cierre de 
la previsión]] &lt;&gt;"",IF(DatosClientesPotenciales[[#This Row],[Cierre de 
la previsión]] = "Abril",DatosClientesPotenciales[Forecast],0),""),"")</f>
        <v>0</v>
      </c>
      <c r="G8" s="52">
        <f>IFERROR(IF(DatosClientesPotenciales[[#This Row],[Cierre de 
la previsión]] &lt;&gt;"",IF(DatosClientesPotenciales[[#This Row],[Cierre de 
la previsión]] = "Mayo",DatosClientesPotenciales[Forecast],0),""),"")</f>
        <v>0</v>
      </c>
      <c r="H8" s="52">
        <f>IFERROR(IF(DatosClientesPotenciales[[#This Row],[Cierre de 
la previsión]] &lt;&gt;"",IF(DatosClientesPotenciales[[#This Row],[Cierre de 
la previsión]] = "Junio",DatosClientesPotenciales[Forecast],0),""),"")</f>
        <v>0</v>
      </c>
      <c r="I8" s="52">
        <f>IFERROR(IF(DatosClientesPotenciales[[#This Row],[Cierre de 
la previsión]] &lt;&gt;"",IF(DatosClientesPotenciales[[#This Row],[Cierre de 
la previsión]] = "julio",DatosClientesPotenciales[Forecast],0),""),"")</f>
        <v>0</v>
      </c>
      <c r="J8" s="53">
        <f>IFERROR(IF(DatosClientesPotenciales[[#This Row],[Cierre de 
la previsión]] &lt;&gt;"",IF(DatosClientesPotenciales[[#This Row],[Cierre de 
la previsión]] = "Agosto",DatosClientesPotenciales[Forecast],0),""),"")</f>
        <v>50000</v>
      </c>
      <c r="K8" s="52">
        <f>IFERROR(IF(DatosClientesPotenciales[[#This Row],[Cierre de 
la previsión]] &lt;&gt;"",IF(DatosClientesPotenciales[[#This Row],[Cierre de 
la previsión]] = "Septiembre",DatosClientesPotenciales[Forecast],0),""),"")</f>
        <v>0</v>
      </c>
      <c r="L8" s="52">
        <f>IFERROR(IF(DatosClientesPotenciales[[#This Row],[Cierre de 
la previsión]] &lt;&gt;"",IF(DatosClientesPotenciales[[#This Row],[Cierre de 
la previsión]] = "Octubre",DatosClientesPotenciales[Forecast],0),""),"")</f>
        <v>0</v>
      </c>
      <c r="M8" s="52">
        <f>IFERROR(IF(DatosClientesPotenciales[[#This Row],[Cierre de 
la previsión]] &lt;&gt;"",IF(DatosClientesPotenciales[[#This Row],[Cierre de 
la previsión]] = "Noviembre",DatosClientesPotenciales[Forecast],0),""),"")</f>
        <v>0</v>
      </c>
      <c r="N8" s="52">
        <f>IFERROR(IF(DatosClientesPotenciales[[#This Row],[Cierre de 
la previsión]] &lt;&gt;"",IF(DatosClientesPotenciales[[#This Row],[Cierre de 
la previsión]] = "Diciembre",DatosClientesPotenciales[Forecast],0),""),"")</f>
        <v>0</v>
      </c>
      <c r="P8" s="138">
        <f>COUNTIF(DatosClientesPotenciales[[#This Row],[Etapa]],"Prospecto")</f>
        <v>0</v>
      </c>
      <c r="Q8" s="138">
        <f>COUNTIF(DatosClientesPotenciales[[#This Row],[Etapa]],"Atendido")</f>
        <v>1</v>
      </c>
      <c r="R8" s="138">
        <f>COUNTIF(DatosClientesPotenciales[[#This Row],[Etapa]],"Cotización")</f>
        <v>0</v>
      </c>
      <c r="S8" s="138">
        <f>COUNTIF(DatosClientesPotenciales[[#This Row],[Etapa]],"En Pago")</f>
        <v>0</v>
      </c>
      <c r="T8" s="138">
        <f>COUNTIF(DatosClientesPotenciales[[#This Row],[Etapa]],"Perdido")</f>
        <v>0</v>
      </c>
      <c r="U8" s="138">
        <f>COUNTIF(DatosClientesPotenciales[[#This Row],[Etapa]],"Ganada")</f>
        <v>0</v>
      </c>
      <c r="V8" s="130">
        <f>IFERROR(IF(AND('Datos de clientes potenciales'!H8="Ganada", 'Datos de clientes potenciales'!I8&gt;0), 'Datos de clientes potenciales'!I8, 0), "")</f>
        <v>0</v>
      </c>
      <c r="W8" s="136">
        <f>IFERROR(IF(AND('Datos de clientes potenciales'!H8="Prospecto", 'Datos de clientes potenciales'!I8&gt;0), 'Datos de clientes potenciales'!I8, 0), "")</f>
        <v>0</v>
      </c>
      <c r="X8" s="136">
        <f>IFERROR(IF(AND('Datos de clientes potenciales'!H8="Atendido", 'Datos de clientes potenciales'!I8&gt;0), 'Datos de clientes potenciales'!I8, 0), "")</f>
        <v>200000</v>
      </c>
      <c r="Y8" s="136">
        <f>IFERROR(IF(AND('Datos de clientes potenciales'!H8="Cotización", 'Datos de clientes potenciales'!I8&gt;0), 'Datos de clientes potenciales'!I8, 0), "")</f>
        <v>0</v>
      </c>
      <c r="Z8" s="136">
        <f>IFERROR(IF(AND('Datos de clientes potenciales'!H8="En pago", 'Datos de clientes potenciales'!I8&gt;0), 'Datos de clientes potenciales'!I8, 0), "")</f>
        <v>0</v>
      </c>
      <c r="AA8" s="138">
        <f>COUNTIF(DatosClientesPotenciales[[#This Row],[Origen del contacto ]],"Prospección")</f>
        <v>0</v>
      </c>
      <c r="AB8" s="138">
        <f>COUNTIF(DatosClientesPotenciales[[#This Row],[Origen del contacto ]],"Sitio web")</f>
        <v>1</v>
      </c>
      <c r="AC8" s="138">
        <f>COUNTIF(DatosClientesPotenciales[[#This Row],[Origen del contacto ]],"Instagram")</f>
        <v>0</v>
      </c>
      <c r="AD8" s="138">
        <f>COUNTIF(DatosClientesPotenciales[[#This Row],[Origen del contacto ]],"Tiktok")</f>
        <v>0</v>
      </c>
      <c r="AE8" s="138">
        <f>COUNTIF(DatosClientesPotenciales[[#This Row],[Origen del contacto ]],"Facebook")</f>
        <v>0</v>
      </c>
      <c r="AF8" s="138">
        <f>COUNTIF(DatosClientesPotenciales[[#This Row],[Origen del contacto ]],"Linkedin")</f>
        <v>0</v>
      </c>
      <c r="AG8" s="138">
        <f>COUNTIF(DatosClientesPotenciales[[#This Row],[Origen del contacto ]],"Google")</f>
        <v>0</v>
      </c>
      <c r="AH8" s="138">
        <f>COUNTIF(DatosClientesPotenciales[[#This Row],[Origen del contacto ]],"Whatsapp")</f>
        <v>0</v>
      </c>
      <c r="AI8" s="138">
        <f>COUNTIF(DatosClientesPotenciales[[#This Row],[Origen del contacto ]],"Otro")</f>
        <v>0</v>
      </c>
    </row>
    <row r="9" spans="2:35" ht="34.9" customHeight="1" x14ac:dyDescent="0.3">
      <c r="B9" s="51" t="str">
        <f>IFERROR(IF(AND(DatosClientesPotenciales[[#This Row],[Nombre del cliente potencial]] &lt;&gt; "", ROW(VentasPrevistas[Nombre del cliente potencial])&lt;&gt;ÚltimaEntrada),DatosClientesPotenciales[Nombre del cliente potencial], ""),"")</f>
        <v>Salma Hayek</v>
      </c>
      <c r="C9" s="52">
        <f>IFERROR(IF(DatosClientesPotenciales[[#This Row],[Cierre de 
la previsión]] &lt;&gt;"",IF(DatosClientesPotenciales[[#This Row],[Cierre de 
la previsión]]= "Enero",DatosClientesPotenciales[Forecast],0),""),"")</f>
        <v>0</v>
      </c>
      <c r="D9" s="52">
        <f>IFERROR(IF(DatosClientesPotenciales[[#This Row],[Cierre de 
la previsión]] &lt;&gt;"",IF(DatosClientesPotenciales[[#This Row],[Cierre de 
la previsión]] = "Febrero",DatosClientesPotenciales[Forecast],0),""),"")</f>
        <v>0</v>
      </c>
      <c r="E9" s="52">
        <f>IFERROR(IF(DatosClientesPotenciales[[#This Row],[Cierre de 
la previsión]] &lt;&gt;"",IF(DatosClientesPotenciales[[#This Row],[Cierre de 
la previsión]] = "Marzo",DatosClientesPotenciales[Forecast],0),""),"")</f>
        <v>0</v>
      </c>
      <c r="F9" s="53">
        <f>IFERROR(IF(DatosClientesPotenciales[[#This Row],[Cierre de 
la previsión]] &lt;&gt;"",IF(DatosClientesPotenciales[[#This Row],[Cierre de 
la previsión]] = "Abril",DatosClientesPotenciales[Forecast],0),""),"")</f>
        <v>0</v>
      </c>
      <c r="G9" s="52">
        <f>IFERROR(IF(DatosClientesPotenciales[[#This Row],[Cierre de 
la previsión]] &lt;&gt;"",IF(DatosClientesPotenciales[[#This Row],[Cierre de 
la previsión]] = "Mayo",DatosClientesPotenciales[Forecast],0),""),"")</f>
        <v>0</v>
      </c>
      <c r="H9" s="52">
        <f>IFERROR(IF(DatosClientesPotenciales[[#This Row],[Cierre de 
la previsión]] &lt;&gt;"",IF(DatosClientesPotenciales[[#This Row],[Cierre de 
la previsión]] = "Junio",DatosClientesPotenciales[Forecast],0),""),"")</f>
        <v>0</v>
      </c>
      <c r="I9" s="52">
        <f>IFERROR(IF(DatosClientesPotenciales[[#This Row],[Cierre de 
la previsión]] &lt;&gt;"",IF(DatosClientesPotenciales[[#This Row],[Cierre de 
la previsión]] = "julio",DatosClientesPotenciales[Forecast],0),""),"")</f>
        <v>0</v>
      </c>
      <c r="J9" s="53">
        <f>IFERROR(IF(DatosClientesPotenciales[[#This Row],[Cierre de 
la previsión]] &lt;&gt;"",IF(DatosClientesPotenciales[[#This Row],[Cierre de 
la previsión]] = "Agosto",DatosClientesPotenciales[Forecast],0),""),"")</f>
        <v>0</v>
      </c>
      <c r="K9" s="52">
        <f>IFERROR(IF(DatosClientesPotenciales[[#This Row],[Cierre de 
la previsión]] &lt;&gt;"",IF(DatosClientesPotenciales[[#This Row],[Cierre de 
la previsión]] = "Septiembre",DatosClientesPotenciales[Forecast],0),""),"")</f>
        <v>50000</v>
      </c>
      <c r="L9" s="52">
        <f>IFERROR(IF(DatosClientesPotenciales[[#This Row],[Cierre de 
la previsión]] &lt;&gt;"",IF(DatosClientesPotenciales[[#This Row],[Cierre de 
la previsión]] = "Octubre",DatosClientesPotenciales[Forecast],0),""),"")</f>
        <v>0</v>
      </c>
      <c r="M9" s="52">
        <f>IFERROR(IF(DatosClientesPotenciales[[#This Row],[Cierre de 
la previsión]] &lt;&gt;"",IF(DatosClientesPotenciales[[#This Row],[Cierre de 
la previsión]] = "Noviembre",DatosClientesPotenciales[Forecast],0),""),"")</f>
        <v>0</v>
      </c>
      <c r="N9" s="52">
        <f>IFERROR(IF(DatosClientesPotenciales[[#This Row],[Cierre de 
la previsión]] &lt;&gt;"",IF(DatosClientesPotenciales[[#This Row],[Cierre de 
la previsión]] = "Diciembre",DatosClientesPotenciales[Forecast],0),""),"")</f>
        <v>0</v>
      </c>
      <c r="P9" s="138">
        <f>COUNTIF(DatosClientesPotenciales[[#This Row],[Etapa]],"Prospecto")</f>
        <v>0</v>
      </c>
      <c r="Q9" s="138">
        <f>COUNTIF(DatosClientesPotenciales[[#This Row],[Etapa]],"Atendido")</f>
        <v>0</v>
      </c>
      <c r="R9" s="138">
        <f>COUNTIF(DatosClientesPotenciales[[#This Row],[Etapa]],"Cotización")</f>
        <v>1</v>
      </c>
      <c r="S9" s="138">
        <f>COUNTIF(DatosClientesPotenciales[[#This Row],[Etapa]],"En Pago")</f>
        <v>0</v>
      </c>
      <c r="T9" s="138">
        <f>COUNTIF(DatosClientesPotenciales[[#This Row],[Etapa]],"Perdido")</f>
        <v>0</v>
      </c>
      <c r="U9" s="138">
        <f>COUNTIF(DatosClientesPotenciales[[#This Row],[Etapa]],"Ganada")</f>
        <v>0</v>
      </c>
      <c r="V9" s="130">
        <f>IFERROR(IF(AND('Datos de clientes potenciales'!H9="Ganada", 'Datos de clientes potenciales'!I9&gt;0), 'Datos de clientes potenciales'!I9, 0), "")</f>
        <v>0</v>
      </c>
      <c r="W9" s="136">
        <f>IFERROR(IF(AND('Datos de clientes potenciales'!H9="Prospecto", 'Datos de clientes potenciales'!I9&gt;0), 'Datos de clientes potenciales'!I9, 0), "")</f>
        <v>0</v>
      </c>
      <c r="X9" s="136">
        <f>IFERROR(IF(AND('Datos de clientes potenciales'!H9="Atendido", 'Datos de clientes potenciales'!I9&gt;0), 'Datos de clientes potenciales'!I9, 0), "")</f>
        <v>0</v>
      </c>
      <c r="Y9" s="136">
        <f>IFERROR(IF(AND('Datos de clientes potenciales'!H9="Cotización", 'Datos de clientes potenciales'!I9&gt;0), 'Datos de clientes potenciales'!I9, 0), "")</f>
        <v>100000</v>
      </c>
      <c r="Z9" s="136">
        <f>IFERROR(IF(AND('Datos de clientes potenciales'!H9="En pago", 'Datos de clientes potenciales'!I9&gt;0), 'Datos de clientes potenciales'!I9, 0), "")</f>
        <v>0</v>
      </c>
      <c r="AA9" s="138">
        <f>COUNTIF(DatosClientesPotenciales[[#This Row],[Origen del contacto ]],"Prospección")</f>
        <v>0</v>
      </c>
      <c r="AB9" s="138">
        <f>COUNTIF(DatosClientesPotenciales[[#This Row],[Origen del contacto ]],"Sitio web")</f>
        <v>0</v>
      </c>
      <c r="AC9" s="138">
        <f>COUNTIF(DatosClientesPotenciales[[#This Row],[Origen del contacto ]],"Instagram")</f>
        <v>1</v>
      </c>
      <c r="AD9" s="138">
        <f>COUNTIF(DatosClientesPotenciales[[#This Row],[Origen del contacto ]],"Tiktok")</f>
        <v>0</v>
      </c>
      <c r="AE9" s="138">
        <f>COUNTIF(DatosClientesPotenciales[[#This Row],[Origen del contacto ]],"Facebook")</f>
        <v>0</v>
      </c>
      <c r="AF9" s="138">
        <f>COUNTIF(DatosClientesPotenciales[[#This Row],[Origen del contacto ]],"Linkedin")</f>
        <v>0</v>
      </c>
      <c r="AG9" s="138">
        <f>COUNTIF(DatosClientesPotenciales[[#This Row],[Origen del contacto ]],"Google")</f>
        <v>0</v>
      </c>
      <c r="AH9" s="138">
        <f>COUNTIF(DatosClientesPotenciales[[#This Row],[Origen del contacto ]],"Whatsapp")</f>
        <v>0</v>
      </c>
      <c r="AI9" s="138">
        <f>COUNTIF(DatosClientesPotenciales[[#This Row],[Origen del contacto ]],"Otro")</f>
        <v>0</v>
      </c>
    </row>
    <row r="10" spans="2:35" ht="34.9" customHeight="1" x14ac:dyDescent="0.3">
      <c r="B10" s="51" t="str">
        <f>IFERROR(IF(AND(DatosClientesPotenciales[[#This Row],[Nombre del cliente potencial]] &lt;&gt; "", ROW(VentasPrevistas[Nombre del cliente potencial])&lt;&gt;ÚltimaEntrada),DatosClientesPotenciales[Nombre del cliente potencial], ""),"")</f>
        <v>Luis Miguel</v>
      </c>
      <c r="C10" s="52">
        <f>IFERROR(IF(DatosClientesPotenciales[[#This Row],[Cierre de 
la previsión]] &lt;&gt;"",IF(DatosClientesPotenciales[[#This Row],[Cierre de 
la previsión]]= "Enero",DatosClientesPotenciales[Forecast],0),""),"")</f>
        <v>0</v>
      </c>
      <c r="D10" s="52">
        <f>IFERROR(IF(DatosClientesPotenciales[[#This Row],[Cierre de 
la previsión]] &lt;&gt;"",IF(DatosClientesPotenciales[[#This Row],[Cierre de 
la previsión]] = "Febrero",DatosClientesPotenciales[Forecast],0),""),"")</f>
        <v>0</v>
      </c>
      <c r="E10" s="52">
        <f>IFERROR(IF(DatosClientesPotenciales[[#This Row],[Cierre de 
la previsión]] &lt;&gt;"",IF(DatosClientesPotenciales[[#This Row],[Cierre de 
la previsión]] = "Marzo",DatosClientesPotenciales[Forecast],0),""),"")</f>
        <v>0</v>
      </c>
      <c r="F10" s="53">
        <f>IFERROR(IF(DatosClientesPotenciales[[#This Row],[Cierre de 
la previsión]] &lt;&gt;"",IF(DatosClientesPotenciales[[#This Row],[Cierre de 
la previsión]] = "Abril",DatosClientesPotenciales[Forecast],0),""),"")</f>
        <v>0</v>
      </c>
      <c r="G10" s="52">
        <f>IFERROR(IF(DatosClientesPotenciales[[#This Row],[Cierre de 
la previsión]] &lt;&gt;"",IF(DatosClientesPotenciales[[#This Row],[Cierre de 
la previsión]] = "Mayo",DatosClientesPotenciales[Forecast],0),""),"")</f>
        <v>0</v>
      </c>
      <c r="H10" s="52">
        <f>IFERROR(IF(DatosClientesPotenciales[[#This Row],[Cierre de 
la previsión]] &lt;&gt;"",IF(DatosClientesPotenciales[[#This Row],[Cierre de 
la previsión]] = "Junio",DatosClientesPotenciales[Forecast],0),""),"")</f>
        <v>0</v>
      </c>
      <c r="I10" s="52">
        <f>IFERROR(IF(DatosClientesPotenciales[[#This Row],[Cierre de 
la previsión]] &lt;&gt;"",IF(DatosClientesPotenciales[[#This Row],[Cierre de 
la previsión]] = "julio",DatosClientesPotenciales[Forecast],0),""),"")</f>
        <v>0</v>
      </c>
      <c r="J10" s="53">
        <f>IFERROR(IF(DatosClientesPotenciales[[#This Row],[Cierre de 
la previsión]] &lt;&gt;"",IF(DatosClientesPotenciales[[#This Row],[Cierre de 
la previsión]] = "Agosto",DatosClientesPotenciales[Forecast],0),""),"")</f>
        <v>0</v>
      </c>
      <c r="K10" s="52">
        <f>IFERROR(IF(DatosClientesPotenciales[[#This Row],[Cierre de 
la previsión]] &lt;&gt;"",IF(DatosClientesPotenciales[[#This Row],[Cierre de 
la previsión]] = "Septiembre",DatosClientesPotenciales[Forecast],0),""),"")</f>
        <v>0</v>
      </c>
      <c r="L10" s="52">
        <f>IFERROR(IF(DatosClientesPotenciales[[#This Row],[Cierre de 
la previsión]] &lt;&gt;"",IF(DatosClientesPotenciales[[#This Row],[Cierre de 
la previsión]] = "Octubre",DatosClientesPotenciales[Forecast],0),""),"")</f>
        <v>75000</v>
      </c>
      <c r="M10" s="52">
        <f>IFERROR(IF(DatosClientesPotenciales[[#This Row],[Cierre de 
la previsión]] &lt;&gt;"",IF(DatosClientesPotenciales[[#This Row],[Cierre de 
la previsión]] = "Noviembre",DatosClientesPotenciales[Forecast],0),""),"")</f>
        <v>0</v>
      </c>
      <c r="N10" s="52">
        <f>IFERROR(IF(DatosClientesPotenciales[[#This Row],[Cierre de 
la previsión]] &lt;&gt;"",IF(DatosClientesPotenciales[[#This Row],[Cierre de 
la previsión]] = "Diciembre",DatosClientesPotenciales[Forecast],0),""),"")</f>
        <v>0</v>
      </c>
      <c r="P10" s="138">
        <f>COUNTIF(DatosClientesPotenciales[[#This Row],[Etapa]],"Prospecto")</f>
        <v>0</v>
      </c>
      <c r="Q10" s="138">
        <f>COUNTIF(DatosClientesPotenciales[[#This Row],[Etapa]],"Atendido")</f>
        <v>0</v>
      </c>
      <c r="R10" s="138">
        <f>COUNTIF(DatosClientesPotenciales[[#This Row],[Etapa]],"Cotización")</f>
        <v>0</v>
      </c>
      <c r="S10" s="138">
        <f>COUNTIF(DatosClientesPotenciales[[#This Row],[Etapa]],"En Pago")</f>
        <v>1</v>
      </c>
      <c r="T10" s="138">
        <f>COUNTIF(DatosClientesPotenciales[[#This Row],[Etapa]],"Perdido")</f>
        <v>0</v>
      </c>
      <c r="U10" s="138">
        <f>COUNTIF(DatosClientesPotenciales[[#This Row],[Etapa]],"Ganada")</f>
        <v>0</v>
      </c>
      <c r="V10" s="130">
        <f>IFERROR(IF(AND('Datos de clientes potenciales'!H10="Ganada", 'Datos de clientes potenciales'!I10&gt;0), 'Datos de clientes potenciales'!I10, 0), "")</f>
        <v>0</v>
      </c>
      <c r="W10" s="136">
        <f>IFERROR(IF(AND('Datos de clientes potenciales'!H10="Prospecto", 'Datos de clientes potenciales'!I10&gt;0), 'Datos de clientes potenciales'!I10, 0), "")</f>
        <v>0</v>
      </c>
      <c r="X10" s="136">
        <f>IFERROR(IF(AND('Datos de clientes potenciales'!H10="Atendido", 'Datos de clientes potenciales'!I10&gt;0), 'Datos de clientes potenciales'!I10, 0), "")</f>
        <v>0</v>
      </c>
      <c r="Y10" s="136">
        <f>IFERROR(IF(AND('Datos de clientes potenciales'!H10="Cotización", 'Datos de clientes potenciales'!I10&gt;0), 'Datos de clientes potenciales'!I10, 0), "")</f>
        <v>0</v>
      </c>
      <c r="Z10" s="136">
        <f>IFERROR(IF(AND('Datos de clientes potenciales'!H10="En pago", 'Datos de clientes potenciales'!I10&gt;0), 'Datos de clientes potenciales'!I10, 0), "")</f>
        <v>100000</v>
      </c>
      <c r="AA10" s="138">
        <f>COUNTIF(DatosClientesPotenciales[[#This Row],[Origen del contacto ]],"Prospección")</f>
        <v>0</v>
      </c>
      <c r="AB10" s="138">
        <f>COUNTIF(DatosClientesPotenciales[[#This Row],[Origen del contacto ]],"Sitio web")</f>
        <v>0</v>
      </c>
      <c r="AC10" s="138">
        <f>COUNTIF(DatosClientesPotenciales[[#This Row],[Origen del contacto ]],"Instagram")</f>
        <v>0</v>
      </c>
      <c r="AD10" s="138">
        <f>COUNTIF(DatosClientesPotenciales[[#This Row],[Origen del contacto ]],"Tiktok")</f>
        <v>1</v>
      </c>
      <c r="AE10" s="138">
        <f>COUNTIF(DatosClientesPotenciales[[#This Row],[Origen del contacto ]],"Facebook")</f>
        <v>0</v>
      </c>
      <c r="AF10" s="138">
        <f>COUNTIF(DatosClientesPotenciales[[#This Row],[Origen del contacto ]],"Linkedin")</f>
        <v>0</v>
      </c>
      <c r="AG10" s="138">
        <f>COUNTIF(DatosClientesPotenciales[[#This Row],[Origen del contacto ]],"Google")</f>
        <v>0</v>
      </c>
      <c r="AH10" s="138">
        <f>COUNTIF(DatosClientesPotenciales[[#This Row],[Origen del contacto ]],"Whatsapp")</f>
        <v>0</v>
      </c>
      <c r="AI10" s="138">
        <f>COUNTIF(DatosClientesPotenciales[[#This Row],[Origen del contacto ]],"Otro")</f>
        <v>0</v>
      </c>
    </row>
    <row r="11" spans="2:35" ht="34.9" customHeight="1" x14ac:dyDescent="0.3">
      <c r="B11" s="51" t="str">
        <f>IFERROR(IF(AND(DatosClientesPotenciales[[#This Row],[Nombre del cliente potencial]] &lt;&gt; "", ROW(VentasPrevistas[Nombre del cliente potencial])&lt;&gt;ÚltimaEntrada),DatosClientesPotenciales[Nombre del cliente potencial], ""),"")</f>
        <v>Yalitzia Aparicio</v>
      </c>
      <c r="C11" s="52">
        <f>IFERROR(IF(DatosClientesPotenciales[[#This Row],[Cierre de 
la previsión]] &lt;&gt;"",IF(DatosClientesPotenciales[[#This Row],[Cierre de 
la previsión]]= "Enero",DatosClientesPotenciales[Forecast],0),""),"")</f>
        <v>0</v>
      </c>
      <c r="D11" s="52">
        <f>IFERROR(IF(DatosClientesPotenciales[[#This Row],[Cierre de 
la previsión]] &lt;&gt;"",IF(DatosClientesPotenciales[[#This Row],[Cierre de 
la previsión]] = "Febrero",DatosClientesPotenciales[Forecast],0),""),"")</f>
        <v>0</v>
      </c>
      <c r="E11" s="52">
        <f>IFERROR(IF(DatosClientesPotenciales[[#This Row],[Cierre de 
la previsión]] &lt;&gt;"",IF(DatosClientesPotenciales[[#This Row],[Cierre de 
la previsión]] = "Marzo",DatosClientesPotenciales[Forecast],0),""),"")</f>
        <v>0</v>
      </c>
      <c r="F11" s="53">
        <f>IFERROR(IF(DatosClientesPotenciales[[#This Row],[Cierre de 
la previsión]] &lt;&gt;"",IF(DatosClientesPotenciales[[#This Row],[Cierre de 
la previsión]] = "Abril",DatosClientesPotenciales[Forecast],0),""),"")</f>
        <v>0</v>
      </c>
      <c r="G11" s="52">
        <f>IFERROR(IF(DatosClientesPotenciales[[#This Row],[Cierre de 
la previsión]] &lt;&gt;"",IF(DatosClientesPotenciales[[#This Row],[Cierre de 
la previsión]] = "Mayo",DatosClientesPotenciales[Forecast],0),""),"")</f>
        <v>0</v>
      </c>
      <c r="H11" s="52">
        <f>IFERROR(IF(DatosClientesPotenciales[[#This Row],[Cierre de 
la previsión]] &lt;&gt;"",IF(DatosClientesPotenciales[[#This Row],[Cierre de 
la previsión]] = "Junio",DatosClientesPotenciales[Forecast],0),""),"")</f>
        <v>0</v>
      </c>
      <c r="I11" s="52">
        <f>IFERROR(IF(DatosClientesPotenciales[[#This Row],[Cierre de 
la previsión]] &lt;&gt;"",IF(DatosClientesPotenciales[[#This Row],[Cierre de 
la previsión]] = "julio",DatosClientesPotenciales[Forecast],0),""),"")</f>
        <v>0</v>
      </c>
      <c r="J11" s="53">
        <f>IFERROR(IF(DatosClientesPotenciales[[#This Row],[Cierre de 
la previsión]] &lt;&gt;"",IF(DatosClientesPotenciales[[#This Row],[Cierre de 
la previsión]] = "Agosto",DatosClientesPotenciales[Forecast],0),""),"")</f>
        <v>0</v>
      </c>
      <c r="K11" s="52">
        <f>IFERROR(IF(DatosClientesPotenciales[[#This Row],[Cierre de 
la previsión]] &lt;&gt;"",IF(DatosClientesPotenciales[[#This Row],[Cierre de 
la previsión]] = "Septiembre",DatosClientesPotenciales[Forecast],0),""),"")</f>
        <v>0</v>
      </c>
      <c r="L11" s="52">
        <f>IFERROR(IF(DatosClientesPotenciales[[#This Row],[Cierre de 
la previsión]] &lt;&gt;"",IF(DatosClientesPotenciales[[#This Row],[Cierre de 
la previsión]] = "Octubre",DatosClientesPotenciales[Forecast],0),""),"")</f>
        <v>0</v>
      </c>
      <c r="M11" s="52">
        <f>IFERROR(IF(DatosClientesPotenciales[[#This Row],[Cierre de 
la previsión]] &lt;&gt;"",IF(DatosClientesPotenciales[[#This Row],[Cierre de 
la previsión]] = "Noviembre",DatosClientesPotenciales[Forecast],0),""),"")</f>
        <v>200000</v>
      </c>
      <c r="N11" s="52">
        <f>IFERROR(IF(DatosClientesPotenciales[[#This Row],[Cierre de 
la previsión]] &lt;&gt;"",IF(DatosClientesPotenciales[[#This Row],[Cierre de 
la previsión]] = "Diciembre",DatosClientesPotenciales[Forecast],0),""),"")</f>
        <v>0</v>
      </c>
      <c r="P11" s="138">
        <f>COUNTIF(DatosClientesPotenciales[[#This Row],[Etapa]],"Prospecto")</f>
        <v>0</v>
      </c>
      <c r="Q11" s="138">
        <f>COUNTIF(DatosClientesPotenciales[[#This Row],[Etapa]],"Atendido")</f>
        <v>0</v>
      </c>
      <c r="R11" s="138">
        <f>COUNTIF(DatosClientesPotenciales[[#This Row],[Etapa]],"Cotización")</f>
        <v>0</v>
      </c>
      <c r="S11" s="138">
        <f>COUNTIF(DatosClientesPotenciales[[#This Row],[Etapa]],"En Pago")</f>
        <v>0</v>
      </c>
      <c r="T11" s="138">
        <f>COUNTIF(DatosClientesPotenciales[[#This Row],[Etapa]],"Perdido")</f>
        <v>0</v>
      </c>
      <c r="U11" s="138">
        <f>COUNTIF(DatosClientesPotenciales[[#This Row],[Etapa]],"Ganada")</f>
        <v>1</v>
      </c>
      <c r="V11" s="130">
        <f>IFERROR(IF(AND('Datos de clientes potenciales'!H11="Ganada", 'Datos de clientes potenciales'!I11&gt;0), 'Datos de clientes potenciales'!I11, 0), "")</f>
        <v>200000</v>
      </c>
      <c r="W11" s="136">
        <f>IFERROR(IF(AND('Datos de clientes potenciales'!H11="Prospecto", 'Datos de clientes potenciales'!I11&gt;0), 'Datos de clientes potenciales'!I11, 0), "")</f>
        <v>0</v>
      </c>
      <c r="X11" s="136">
        <f>IFERROR(IF(AND('Datos de clientes potenciales'!H11="Atendido", 'Datos de clientes potenciales'!I11&gt;0), 'Datos de clientes potenciales'!I11, 0), "")</f>
        <v>0</v>
      </c>
      <c r="Y11" s="136">
        <f>IFERROR(IF(AND('Datos de clientes potenciales'!H11="Cotización", 'Datos de clientes potenciales'!I11&gt;0), 'Datos de clientes potenciales'!I11, 0), "")</f>
        <v>0</v>
      </c>
      <c r="Z11" s="136">
        <f>IFERROR(IF(AND('Datos de clientes potenciales'!H11="En pago", 'Datos de clientes potenciales'!I11&gt;0), 'Datos de clientes potenciales'!I11, 0), "")</f>
        <v>0</v>
      </c>
      <c r="AA11" s="138">
        <f>COUNTIF(DatosClientesPotenciales[[#This Row],[Origen del contacto ]],"Prospección")</f>
        <v>0</v>
      </c>
      <c r="AB11" s="138">
        <f>COUNTIF(DatosClientesPotenciales[[#This Row],[Origen del contacto ]],"Sitio web")</f>
        <v>0</v>
      </c>
      <c r="AC11" s="138">
        <f>COUNTIF(DatosClientesPotenciales[[#This Row],[Origen del contacto ]],"Instagram")</f>
        <v>0</v>
      </c>
      <c r="AD11" s="138">
        <f>COUNTIF(DatosClientesPotenciales[[#This Row],[Origen del contacto ]],"Tiktok")</f>
        <v>0</v>
      </c>
      <c r="AE11" s="138">
        <f>COUNTIF(DatosClientesPotenciales[[#This Row],[Origen del contacto ]],"Facebook")</f>
        <v>0</v>
      </c>
      <c r="AF11" s="138">
        <f>COUNTIF(DatosClientesPotenciales[[#This Row],[Origen del contacto ]],"Linkedin")</f>
        <v>1</v>
      </c>
      <c r="AG11" s="138">
        <f>COUNTIF(DatosClientesPotenciales[[#This Row],[Origen del contacto ]],"Google")</f>
        <v>0</v>
      </c>
      <c r="AH11" s="138">
        <f>COUNTIF(DatosClientesPotenciales[[#This Row],[Origen del contacto ]],"Whatsapp")</f>
        <v>0</v>
      </c>
      <c r="AI11" s="138">
        <f>COUNTIF(DatosClientesPotenciales[[#This Row],[Origen del contacto ]],"Otro")</f>
        <v>0</v>
      </c>
    </row>
    <row r="12" spans="2:35" ht="34.9" customHeight="1" x14ac:dyDescent="0.3">
      <c r="B12" s="51" t="str">
        <f>IFERROR(IF(AND(DatosClientesPotenciales[[#This Row],[Nombre del cliente potencial]] &lt;&gt; "", ROW(VentasPrevistas[Nombre del cliente potencial])&lt;&gt;ÚltimaEntrada),DatosClientesPotenciales[Nombre del cliente potencial], ""),"")</f>
        <v>Pedro Infante</v>
      </c>
      <c r="C12" s="52">
        <f>IFERROR(IF(DatosClientesPotenciales[[#This Row],[Cierre de 
la previsión]] &lt;&gt;"",IF(DatosClientesPotenciales[[#This Row],[Cierre de 
la previsión]]= "Enero",DatosClientesPotenciales[Forecast],0),""),"")</f>
        <v>0</v>
      </c>
      <c r="D12" s="52">
        <f>IFERROR(IF(DatosClientesPotenciales[[#This Row],[Cierre de 
la previsión]] &lt;&gt;"",IF(DatosClientesPotenciales[[#This Row],[Cierre de 
la previsión]] = "Febrero",DatosClientesPotenciales[Forecast],0),""),"")</f>
        <v>0</v>
      </c>
      <c r="E12" s="52">
        <f>IFERROR(IF(DatosClientesPotenciales[[#This Row],[Cierre de 
la previsión]] &lt;&gt;"",IF(DatosClientesPotenciales[[#This Row],[Cierre de 
la previsión]] = "Marzo",DatosClientesPotenciales[Forecast],0),""),"")</f>
        <v>0</v>
      </c>
      <c r="F12" s="53">
        <f>IFERROR(IF(DatosClientesPotenciales[[#This Row],[Cierre de 
la previsión]] &lt;&gt;"",IF(DatosClientesPotenciales[[#This Row],[Cierre de 
la previsión]] = "Abril",DatosClientesPotenciales[Forecast],0),""),"")</f>
        <v>0</v>
      </c>
      <c r="G12" s="52">
        <f>IFERROR(IF(DatosClientesPotenciales[[#This Row],[Cierre de 
la previsión]] &lt;&gt;"",IF(DatosClientesPotenciales[[#This Row],[Cierre de 
la previsión]] = "Mayo",DatosClientesPotenciales[Forecast],0),""),"")</f>
        <v>0</v>
      </c>
      <c r="H12" s="52">
        <f>IFERROR(IF(DatosClientesPotenciales[[#This Row],[Cierre de 
la previsión]] &lt;&gt;"",IF(DatosClientesPotenciales[[#This Row],[Cierre de 
la previsión]] = "Junio",DatosClientesPotenciales[Forecast],0),""),"")</f>
        <v>0</v>
      </c>
      <c r="I12" s="52">
        <f>IFERROR(IF(DatosClientesPotenciales[[#This Row],[Cierre de 
la previsión]] &lt;&gt;"",IF(DatosClientesPotenciales[[#This Row],[Cierre de 
la previsión]] = "julio",DatosClientesPotenciales[Forecast],0),""),"")</f>
        <v>0</v>
      </c>
      <c r="J12" s="53">
        <f>IFERROR(IF(DatosClientesPotenciales[[#This Row],[Cierre de 
la previsión]] &lt;&gt;"",IF(DatosClientesPotenciales[[#This Row],[Cierre de 
la previsión]] = "Agosto",DatosClientesPotenciales[Forecast],0),""),"")</f>
        <v>0</v>
      </c>
      <c r="K12" s="52">
        <f>IFERROR(IF(DatosClientesPotenciales[[#This Row],[Cierre de 
la previsión]] &lt;&gt;"",IF(DatosClientesPotenciales[[#This Row],[Cierre de 
la previsión]] = "Septiembre",DatosClientesPotenciales[Forecast],0),""),"")</f>
        <v>0</v>
      </c>
      <c r="L12" s="52">
        <f>IFERROR(IF(DatosClientesPotenciales[[#This Row],[Cierre de 
la previsión]] &lt;&gt;"",IF(DatosClientesPotenciales[[#This Row],[Cierre de 
la previsión]] = "Octubre",DatosClientesPotenciales[Forecast],0),""),"")</f>
        <v>0</v>
      </c>
      <c r="M12" s="52">
        <f>IFERROR(IF(DatosClientesPotenciales[[#This Row],[Cierre de 
la previsión]] &lt;&gt;"",IF(DatosClientesPotenciales[[#This Row],[Cierre de 
la previsión]] = "Noviembre",DatosClientesPotenciales[Forecast],0),""),"")</f>
        <v>0</v>
      </c>
      <c r="N12" s="52">
        <f>IFERROR(IF(DatosClientesPotenciales[[#This Row],[Cierre de 
la previsión]] &lt;&gt;"",IF(DatosClientesPotenciales[[#This Row],[Cierre de 
la previsión]] = "Diciembre",DatosClientesPotenciales[Forecast],0),""),"")</f>
        <v>0</v>
      </c>
      <c r="P12" s="138">
        <f>COUNTIF(DatosClientesPotenciales[[#This Row],[Etapa]],"Prospecto")</f>
        <v>0</v>
      </c>
      <c r="Q12" s="138">
        <f>COUNTIF(DatosClientesPotenciales[[#This Row],[Etapa]],"Atendido")</f>
        <v>0</v>
      </c>
      <c r="R12" s="138">
        <f>COUNTIF(DatosClientesPotenciales[[#This Row],[Etapa]],"Cotización")</f>
        <v>0</v>
      </c>
      <c r="S12" s="138">
        <f>COUNTIF(DatosClientesPotenciales[[#This Row],[Etapa]],"En Pago")</f>
        <v>0</v>
      </c>
      <c r="T12" s="138">
        <f>COUNTIF(DatosClientesPotenciales[[#This Row],[Etapa]],"Perdido")</f>
        <v>1</v>
      </c>
      <c r="U12" s="138">
        <f>COUNTIF(DatosClientesPotenciales[[#This Row],[Etapa]],"Ganada")</f>
        <v>0</v>
      </c>
      <c r="V12" s="130">
        <f>IFERROR(IF(AND('Datos de clientes potenciales'!H12="Ganada", 'Datos de clientes potenciales'!I12&gt;0), 'Datos de clientes potenciales'!I12, 0), "")</f>
        <v>0</v>
      </c>
      <c r="W12" s="136">
        <f>IFERROR(IF(AND('Datos de clientes potenciales'!H12="Prospecto", 'Datos de clientes potenciales'!I12&gt;0), 'Datos de clientes potenciales'!I12, 0), "")</f>
        <v>0</v>
      </c>
      <c r="X12" s="136">
        <f>IFERROR(IF(AND('Datos de clientes potenciales'!H12="Atendido", 'Datos de clientes potenciales'!I12&gt;0), 'Datos de clientes potenciales'!I12, 0), "")</f>
        <v>0</v>
      </c>
      <c r="Y12" s="136">
        <f>IFERROR(IF(AND('Datos de clientes potenciales'!H12="Cotización", 'Datos de clientes potenciales'!I12&gt;0), 'Datos de clientes potenciales'!I12, 0), "")</f>
        <v>0</v>
      </c>
      <c r="Z12" s="136">
        <f>IFERROR(IF(AND('Datos de clientes potenciales'!H12="En pago", 'Datos de clientes potenciales'!I12&gt;0), 'Datos de clientes potenciales'!I12, 0), "")</f>
        <v>0</v>
      </c>
      <c r="AA12" s="138">
        <f>COUNTIF(DatosClientesPotenciales[[#This Row],[Origen del contacto ]],"Prospección")</f>
        <v>0</v>
      </c>
      <c r="AB12" s="138">
        <f>COUNTIF(DatosClientesPotenciales[[#This Row],[Origen del contacto ]],"Sitio web")</f>
        <v>0</v>
      </c>
      <c r="AC12" s="138">
        <f>COUNTIF(DatosClientesPotenciales[[#This Row],[Origen del contacto ]],"Instagram")</f>
        <v>0</v>
      </c>
      <c r="AD12" s="138">
        <f>COUNTIF(DatosClientesPotenciales[[#This Row],[Origen del contacto ]],"Tiktok")</f>
        <v>0</v>
      </c>
      <c r="AE12" s="138">
        <f>COUNTIF(DatosClientesPotenciales[[#This Row],[Origen del contacto ]],"Facebook")</f>
        <v>0</v>
      </c>
      <c r="AF12" s="138">
        <f>COUNTIF(DatosClientesPotenciales[[#This Row],[Origen del contacto ]],"Linkedin")</f>
        <v>0</v>
      </c>
      <c r="AG12" s="138">
        <f>COUNTIF(DatosClientesPotenciales[[#This Row],[Origen del contacto ]],"Google")</f>
        <v>1</v>
      </c>
      <c r="AH12" s="138">
        <f>COUNTIF(DatosClientesPotenciales[[#This Row],[Origen del contacto ]],"Whatsapp")</f>
        <v>0</v>
      </c>
      <c r="AI12" s="138">
        <f>COUNTIF(DatosClientesPotenciales[[#This Row],[Origen del contacto ]],"Otro")</f>
        <v>0</v>
      </c>
    </row>
    <row r="13" spans="2:35" ht="34.9" customHeight="1" x14ac:dyDescent="0.3">
      <c r="B13" s="51" t="str">
        <f>IFERROR(IF(AND(DatosClientesPotenciales[[#This Row],[Nombre del cliente potencial]] &lt;&gt; "", ROW(VentasPrevistas[Nombre del cliente potencial])&lt;&gt;ÚltimaEntrada),DatosClientesPotenciales[Nombre del cliente potencial], ""),"")</f>
        <v>Lucerito</v>
      </c>
      <c r="C13" s="52">
        <f>IFERROR(IF(DatosClientesPotenciales[[#This Row],[Cierre de 
la previsión]] &lt;&gt;"",IF(DatosClientesPotenciales[[#This Row],[Cierre de 
la previsión]]= "Enero",DatosClientesPotenciales[Forecast],0),""),"")</f>
        <v>0</v>
      </c>
      <c r="D13" s="52">
        <f>IFERROR(IF(DatosClientesPotenciales[[#This Row],[Cierre de 
la previsión]] &lt;&gt;"",IF(DatosClientesPotenciales[[#This Row],[Cierre de 
la previsión]] = "Febrero",DatosClientesPotenciales[Forecast],0),""),"")</f>
        <v>0</v>
      </c>
      <c r="E13" s="52">
        <f>IFERROR(IF(DatosClientesPotenciales[[#This Row],[Cierre de 
la previsión]] &lt;&gt;"",IF(DatosClientesPotenciales[[#This Row],[Cierre de 
la previsión]] = "Marzo",DatosClientesPotenciales[Forecast],0),""),"")</f>
        <v>0</v>
      </c>
      <c r="F13" s="53">
        <f>IFERROR(IF(DatosClientesPotenciales[[#This Row],[Cierre de 
la previsión]] &lt;&gt;"",IF(DatosClientesPotenciales[[#This Row],[Cierre de 
la previsión]] = "Abril",DatosClientesPotenciales[Forecast],0),""),"")</f>
        <v>0</v>
      </c>
      <c r="G13" s="52">
        <f>IFERROR(IF(DatosClientesPotenciales[[#This Row],[Cierre de 
la previsión]] &lt;&gt;"",IF(DatosClientesPotenciales[[#This Row],[Cierre de 
la previsión]] = "Mayo",DatosClientesPotenciales[Forecast],0),""),"")</f>
        <v>0</v>
      </c>
      <c r="H13" s="52">
        <f>IFERROR(IF(DatosClientesPotenciales[[#This Row],[Cierre de 
la previsión]] &lt;&gt;"",IF(DatosClientesPotenciales[[#This Row],[Cierre de 
la previsión]] = "Junio",DatosClientesPotenciales[Forecast],0),""),"")</f>
        <v>0</v>
      </c>
      <c r="I13" s="52">
        <f>IFERROR(IF(DatosClientesPotenciales[[#This Row],[Cierre de 
la previsión]] &lt;&gt;"",IF(DatosClientesPotenciales[[#This Row],[Cierre de 
la previsión]] = "julio",DatosClientesPotenciales[Forecast],0),""),"")</f>
        <v>0</v>
      </c>
      <c r="J13" s="53">
        <f>IFERROR(IF(DatosClientesPotenciales[[#This Row],[Cierre de 
la previsión]] &lt;&gt;"",IF(DatosClientesPotenciales[[#This Row],[Cierre de 
la previsión]] = "Agosto",DatosClientesPotenciales[Forecast],0),""),"")</f>
        <v>0</v>
      </c>
      <c r="K13" s="52">
        <f>IFERROR(IF(DatosClientesPotenciales[[#This Row],[Cierre de 
la previsión]] &lt;&gt;"",IF(DatosClientesPotenciales[[#This Row],[Cierre de 
la previsión]] = "Septiembre",DatosClientesPotenciales[Forecast],0),""),"")</f>
        <v>0</v>
      </c>
      <c r="L13" s="52">
        <f>IFERROR(IF(DatosClientesPotenciales[[#This Row],[Cierre de 
la previsión]] &lt;&gt;"",IF(DatosClientesPotenciales[[#This Row],[Cierre de 
la previsión]] = "Octubre",DatosClientesPotenciales[Forecast],0),""),"")</f>
        <v>0</v>
      </c>
      <c r="M13" s="52">
        <f>IFERROR(IF(DatosClientesPotenciales[[#This Row],[Cierre de 
la previsión]] &lt;&gt;"",IF(DatosClientesPotenciales[[#This Row],[Cierre de 
la previsión]] = "Noviembre",DatosClientesPotenciales[Forecast],0),""),"")</f>
        <v>150000</v>
      </c>
      <c r="N13" s="52">
        <f>IFERROR(IF(DatosClientesPotenciales[[#This Row],[Cierre de 
la previsión]] &lt;&gt;"",IF(DatosClientesPotenciales[[#This Row],[Cierre de 
la previsión]] = "Diciembre",DatosClientesPotenciales[Forecast],0),""),"")</f>
        <v>0</v>
      </c>
      <c r="P13" s="138">
        <f>COUNTIF(DatosClientesPotenciales[[#This Row],[Etapa]],"Prospecto")</f>
        <v>0</v>
      </c>
      <c r="Q13" s="138">
        <f>COUNTIF(DatosClientesPotenciales[[#This Row],[Etapa]],"Atendido")</f>
        <v>0</v>
      </c>
      <c r="R13" s="138">
        <f>COUNTIF(DatosClientesPotenciales[[#This Row],[Etapa]],"Cotización")</f>
        <v>0</v>
      </c>
      <c r="S13" s="138">
        <f>COUNTIF(DatosClientesPotenciales[[#This Row],[Etapa]],"En Pago")</f>
        <v>1</v>
      </c>
      <c r="T13" s="138">
        <f>COUNTIF(DatosClientesPotenciales[[#This Row],[Etapa]],"Perdido")</f>
        <v>0</v>
      </c>
      <c r="U13" s="138">
        <f>COUNTIF(DatosClientesPotenciales[[#This Row],[Etapa]],"Ganada")</f>
        <v>0</v>
      </c>
      <c r="V13" s="130">
        <f>IFERROR(IF(AND('Datos de clientes potenciales'!H13="Ganada", 'Datos de clientes potenciales'!I13&gt;0), 'Datos de clientes potenciales'!I13, 0), "")</f>
        <v>0</v>
      </c>
      <c r="W13" s="136">
        <f>IFERROR(IF(AND('Datos de clientes potenciales'!H13="Prospecto", 'Datos de clientes potenciales'!I13&gt;0), 'Datos de clientes potenciales'!I13, 0), "")</f>
        <v>0</v>
      </c>
      <c r="X13" s="136">
        <f>IFERROR(IF(AND('Datos de clientes potenciales'!H13="Atendido", 'Datos de clientes potenciales'!I13&gt;0), 'Datos de clientes potenciales'!I13, 0), "")</f>
        <v>0</v>
      </c>
      <c r="Y13" s="136">
        <f>IFERROR(IF(AND('Datos de clientes potenciales'!H13="Cotización", 'Datos de clientes potenciales'!I13&gt;0), 'Datos de clientes potenciales'!I13, 0), "")</f>
        <v>0</v>
      </c>
      <c r="Z13" s="136">
        <f>IFERROR(IF(AND('Datos de clientes potenciales'!H13="En pago", 'Datos de clientes potenciales'!I13&gt;0), 'Datos de clientes potenciales'!I13, 0), "")</f>
        <v>200000</v>
      </c>
      <c r="AA13" s="138">
        <f>COUNTIF(DatosClientesPotenciales[[#This Row],[Origen del contacto ]],"Prospección")</f>
        <v>0</v>
      </c>
      <c r="AB13" s="138">
        <f>COUNTIF(DatosClientesPotenciales[[#This Row],[Origen del contacto ]],"Sitio web")</f>
        <v>0</v>
      </c>
      <c r="AC13" s="138">
        <f>COUNTIF(DatosClientesPotenciales[[#This Row],[Origen del contacto ]],"Instagram")</f>
        <v>0</v>
      </c>
      <c r="AD13" s="138">
        <f>COUNTIF(DatosClientesPotenciales[[#This Row],[Origen del contacto ]],"Tiktok")</f>
        <v>0</v>
      </c>
      <c r="AE13" s="138">
        <f>COUNTIF(DatosClientesPotenciales[[#This Row],[Origen del contacto ]],"Facebook")</f>
        <v>1</v>
      </c>
      <c r="AF13" s="138">
        <f>COUNTIF(DatosClientesPotenciales[[#This Row],[Origen del contacto ]],"Linkedin")</f>
        <v>0</v>
      </c>
      <c r="AG13" s="138">
        <f>COUNTIF(DatosClientesPotenciales[[#This Row],[Origen del contacto ]],"Google")</f>
        <v>0</v>
      </c>
      <c r="AH13" s="138">
        <f>COUNTIF(DatosClientesPotenciales[[#This Row],[Origen del contacto ]],"Whatsapp")</f>
        <v>0</v>
      </c>
      <c r="AI13" s="138">
        <f>COUNTIF(DatosClientesPotenciales[[#This Row],[Origen del contacto ]],"Otro")</f>
        <v>0</v>
      </c>
    </row>
    <row r="14" spans="2:35" ht="34.9" customHeight="1" x14ac:dyDescent="0.3">
      <c r="B14" s="51" t="str">
        <f>IFERROR(IF(AND(DatosClientesPotenciales[[#This Row],[Nombre del cliente potencial]] &lt;&gt; "", ROW(VentasPrevistas[Nombre del cliente potencial])&lt;&gt;ÚltimaEntrada),DatosClientesPotenciales[Nombre del cliente potencial], ""),"")</f>
        <v>Alejandro Fernandez</v>
      </c>
      <c r="C14" s="52">
        <f>IFERROR(IF(DatosClientesPotenciales[[#This Row],[Cierre de 
la previsión]] &lt;&gt;"",IF(DatosClientesPotenciales[[#This Row],[Cierre de 
la previsión]]= "Enero",DatosClientesPotenciales[Forecast],0),""),"")</f>
        <v>0</v>
      </c>
      <c r="D14" s="52">
        <f>IFERROR(IF(DatosClientesPotenciales[[#This Row],[Cierre de 
la previsión]] &lt;&gt;"",IF(DatosClientesPotenciales[[#This Row],[Cierre de 
la previsión]] = "Febrero",DatosClientesPotenciales[Forecast],0),""),"")</f>
        <v>0</v>
      </c>
      <c r="E14" s="52">
        <f>IFERROR(IF(DatosClientesPotenciales[[#This Row],[Cierre de 
la previsión]] &lt;&gt;"",IF(DatosClientesPotenciales[[#This Row],[Cierre de 
la previsión]] = "Marzo",DatosClientesPotenciales[Forecast],0),""),"")</f>
        <v>0</v>
      </c>
      <c r="F14" s="53">
        <f>IFERROR(IF(DatosClientesPotenciales[[#This Row],[Cierre de 
la previsión]] &lt;&gt;"",IF(DatosClientesPotenciales[[#This Row],[Cierre de 
la previsión]] = "Abril",DatosClientesPotenciales[Forecast],0),""),"")</f>
        <v>0</v>
      </c>
      <c r="G14" s="52">
        <f>IFERROR(IF(DatosClientesPotenciales[[#This Row],[Cierre de 
la previsión]] &lt;&gt;"",IF(DatosClientesPotenciales[[#This Row],[Cierre de 
la previsión]] = "Mayo",DatosClientesPotenciales[Forecast],0),""),"")</f>
        <v>0</v>
      </c>
      <c r="H14" s="52">
        <f>IFERROR(IF(DatosClientesPotenciales[[#This Row],[Cierre de 
la previsión]] &lt;&gt;"",IF(DatosClientesPotenciales[[#This Row],[Cierre de 
la previsión]] = "Junio",DatosClientesPotenciales[Forecast],0),""),"")</f>
        <v>0</v>
      </c>
      <c r="I14" s="52">
        <f>IFERROR(IF(DatosClientesPotenciales[[#This Row],[Cierre de 
la previsión]] &lt;&gt;"",IF(DatosClientesPotenciales[[#This Row],[Cierre de 
la previsión]] = "julio",DatosClientesPotenciales[Forecast],0),""),"")</f>
        <v>0</v>
      </c>
      <c r="J14" s="53">
        <f>IFERROR(IF(DatosClientesPotenciales[[#This Row],[Cierre de 
la previsión]] &lt;&gt;"",IF(DatosClientesPotenciales[[#This Row],[Cierre de 
la previsión]] = "Agosto",DatosClientesPotenciales[Forecast],0),""),"")</f>
        <v>0</v>
      </c>
      <c r="K14" s="52">
        <f>IFERROR(IF(DatosClientesPotenciales[[#This Row],[Cierre de 
la previsión]] &lt;&gt;"",IF(DatosClientesPotenciales[[#This Row],[Cierre de 
la previsión]] = "Septiembre",DatosClientesPotenciales[Forecast],0),""),"")</f>
        <v>0</v>
      </c>
      <c r="L14" s="52">
        <f>IFERROR(IF(DatosClientesPotenciales[[#This Row],[Cierre de 
la previsión]] &lt;&gt;"",IF(DatosClientesPotenciales[[#This Row],[Cierre de 
la previsión]] = "Octubre",DatosClientesPotenciales[Forecast],0),""),"")</f>
        <v>100000</v>
      </c>
      <c r="M14" s="52">
        <f>IFERROR(IF(DatosClientesPotenciales[[#This Row],[Cierre de 
la previsión]] &lt;&gt;"",IF(DatosClientesPotenciales[[#This Row],[Cierre de 
la previsión]] = "Noviembre",DatosClientesPotenciales[Forecast],0),""),"")</f>
        <v>0</v>
      </c>
      <c r="N14" s="52">
        <f>IFERROR(IF(DatosClientesPotenciales[[#This Row],[Cierre de 
la previsión]] &lt;&gt;"",IF(DatosClientesPotenciales[[#This Row],[Cierre de 
la previsión]] = "Diciembre",DatosClientesPotenciales[Forecast],0),""),"")</f>
        <v>0</v>
      </c>
      <c r="P14" s="138">
        <f>COUNTIF(DatosClientesPotenciales[[#This Row],[Etapa]],"Prospecto")</f>
        <v>0</v>
      </c>
      <c r="Q14" s="138">
        <f>COUNTIF(DatosClientesPotenciales[[#This Row],[Etapa]],"Atendido")</f>
        <v>0</v>
      </c>
      <c r="R14" s="138">
        <f>COUNTIF(DatosClientesPotenciales[[#This Row],[Etapa]],"Cotización")</f>
        <v>1</v>
      </c>
      <c r="S14" s="138">
        <f>COUNTIF(DatosClientesPotenciales[[#This Row],[Etapa]],"En Pago")</f>
        <v>0</v>
      </c>
      <c r="T14" s="138">
        <f>COUNTIF(DatosClientesPotenciales[[#This Row],[Etapa]],"Perdido")</f>
        <v>0</v>
      </c>
      <c r="U14" s="138">
        <f>COUNTIF(DatosClientesPotenciales[[#This Row],[Etapa]],"Ganada")</f>
        <v>0</v>
      </c>
      <c r="V14" s="130">
        <f>IFERROR(IF(AND('Datos de clientes potenciales'!H14="Ganada", 'Datos de clientes potenciales'!I14&gt;0), 'Datos de clientes potenciales'!I14, 0), "")</f>
        <v>0</v>
      </c>
      <c r="W14" s="136">
        <f>IFERROR(IF(AND('Datos de clientes potenciales'!H14="Prospecto", 'Datos de clientes potenciales'!I14&gt;0), 'Datos de clientes potenciales'!I14, 0), "")</f>
        <v>0</v>
      </c>
      <c r="X14" s="136">
        <f>IFERROR(IF(AND('Datos de clientes potenciales'!H14="Atendido", 'Datos de clientes potenciales'!I14&gt;0), 'Datos de clientes potenciales'!I14, 0), "")</f>
        <v>0</v>
      </c>
      <c r="Y14" s="136">
        <f>IFERROR(IF(AND('Datos de clientes potenciales'!H14="Cotización", 'Datos de clientes potenciales'!I14&gt;0), 'Datos de clientes potenciales'!I14, 0), "")</f>
        <v>200000</v>
      </c>
      <c r="Z14" s="136">
        <f>IFERROR(IF(AND('Datos de clientes potenciales'!H14="En pago", 'Datos de clientes potenciales'!I14&gt;0), 'Datos de clientes potenciales'!I14, 0), "")</f>
        <v>0</v>
      </c>
      <c r="AA14" s="138">
        <f>COUNTIF(DatosClientesPotenciales[[#This Row],[Origen del contacto ]],"Prospección")</f>
        <v>0</v>
      </c>
      <c r="AB14" s="138">
        <f>COUNTIF(DatosClientesPotenciales[[#This Row],[Origen del contacto ]],"Sitio web")</f>
        <v>0</v>
      </c>
      <c r="AC14" s="138">
        <f>COUNTIF(DatosClientesPotenciales[[#This Row],[Origen del contacto ]],"Instagram")</f>
        <v>0</v>
      </c>
      <c r="AD14" s="138">
        <f>COUNTIF(DatosClientesPotenciales[[#This Row],[Origen del contacto ]],"Tiktok")</f>
        <v>0</v>
      </c>
      <c r="AE14" s="138">
        <f>COUNTIF(DatosClientesPotenciales[[#This Row],[Origen del contacto ]],"Facebook")</f>
        <v>0</v>
      </c>
      <c r="AF14" s="138">
        <f>COUNTIF(DatosClientesPotenciales[[#This Row],[Origen del contacto ]],"Linkedin")</f>
        <v>0</v>
      </c>
      <c r="AG14" s="138">
        <f>COUNTIF(DatosClientesPotenciales[[#This Row],[Origen del contacto ]],"Google")</f>
        <v>0</v>
      </c>
      <c r="AH14" s="138">
        <f>COUNTIF(DatosClientesPotenciales[[#This Row],[Origen del contacto ]],"Whatsapp")</f>
        <v>0</v>
      </c>
      <c r="AI14" s="138">
        <f>COUNTIF(DatosClientesPotenciales[[#This Row],[Origen del contacto ]],"Otro")</f>
        <v>1</v>
      </c>
    </row>
    <row r="15" spans="2:35" ht="34.9" customHeight="1" x14ac:dyDescent="0.3">
      <c r="B15" s="51" t="str">
        <f>IFERROR(IF(AND(DatosClientesPotenciales[[#This Row],[Nombre del cliente potencial]] &lt;&gt; "", ROW(VentasPrevistas[Nombre del cliente potencial])&lt;&gt;ÚltimaEntrada),DatosClientesPotenciales[Nombre del cliente potencial], ""),"")</f>
        <v>Thalía</v>
      </c>
      <c r="C15" s="52">
        <f>IFERROR(IF(DatosClientesPotenciales[[#This Row],[Cierre de 
la previsión]] &lt;&gt;"",IF(DatosClientesPotenciales[[#This Row],[Cierre de 
la previsión]]= "Enero",DatosClientesPotenciales[Forecast],0),""),"")</f>
        <v>0</v>
      </c>
      <c r="D15" s="52">
        <f>IFERROR(IF(DatosClientesPotenciales[[#This Row],[Cierre de 
la previsión]] &lt;&gt;"",IF(DatosClientesPotenciales[[#This Row],[Cierre de 
la previsión]] = "Febrero",DatosClientesPotenciales[Forecast],0),""),"")</f>
        <v>0</v>
      </c>
      <c r="E15" s="52">
        <f>IFERROR(IF(DatosClientesPotenciales[[#This Row],[Cierre de 
la previsión]] &lt;&gt;"",IF(DatosClientesPotenciales[[#This Row],[Cierre de 
la previsión]] = "Marzo",DatosClientesPotenciales[Forecast],0),""),"")</f>
        <v>0</v>
      </c>
      <c r="F15" s="53">
        <f>IFERROR(IF(DatosClientesPotenciales[[#This Row],[Cierre de 
la previsión]] &lt;&gt;"",IF(DatosClientesPotenciales[[#This Row],[Cierre de 
la previsión]] = "Abril",DatosClientesPotenciales[Forecast],0),""),"")</f>
        <v>0</v>
      </c>
      <c r="G15" s="52">
        <f>IFERROR(IF(DatosClientesPotenciales[[#This Row],[Cierre de 
la previsión]] &lt;&gt;"",IF(DatosClientesPotenciales[[#This Row],[Cierre de 
la previsión]] = "Mayo",DatosClientesPotenciales[Forecast],0),""),"")</f>
        <v>0</v>
      </c>
      <c r="H15" s="52">
        <f>IFERROR(IF(DatosClientesPotenciales[[#This Row],[Cierre de 
la previsión]] &lt;&gt;"",IF(DatosClientesPotenciales[[#This Row],[Cierre de 
la previsión]] = "Junio",DatosClientesPotenciales[Forecast],0),""),"")</f>
        <v>0</v>
      </c>
      <c r="I15" s="52">
        <f>IFERROR(IF(DatosClientesPotenciales[[#This Row],[Cierre de 
la previsión]] &lt;&gt;"",IF(DatosClientesPotenciales[[#This Row],[Cierre de 
la previsión]] = "julio",DatosClientesPotenciales[Forecast],0),""),"")</f>
        <v>0</v>
      </c>
      <c r="J15" s="53">
        <f>IFERROR(IF(DatosClientesPotenciales[[#This Row],[Cierre de 
la previsión]] &lt;&gt;"",IF(DatosClientesPotenciales[[#This Row],[Cierre de 
la previsión]] = "Agosto",DatosClientesPotenciales[Forecast],0),""),"")</f>
        <v>0</v>
      </c>
      <c r="K15" s="52">
        <f>IFERROR(IF(DatosClientesPotenciales[[#This Row],[Cierre de 
la previsión]] &lt;&gt;"",IF(DatosClientesPotenciales[[#This Row],[Cierre de 
la previsión]] = "Septiembre",DatosClientesPotenciales[Forecast],0),""),"")</f>
        <v>50000</v>
      </c>
      <c r="L15" s="52">
        <f>IFERROR(IF(DatosClientesPotenciales[[#This Row],[Cierre de 
la previsión]] &lt;&gt;"",IF(DatosClientesPotenciales[[#This Row],[Cierre de 
la previsión]] = "Octubre",DatosClientesPotenciales[Forecast],0),""),"")</f>
        <v>0</v>
      </c>
      <c r="M15" s="52">
        <f>IFERROR(IF(DatosClientesPotenciales[[#This Row],[Cierre de 
la previsión]] &lt;&gt;"",IF(DatosClientesPotenciales[[#This Row],[Cierre de 
la previsión]] = "Noviembre",DatosClientesPotenciales[Forecast],0),""),"")</f>
        <v>0</v>
      </c>
      <c r="N15" s="52">
        <f>IFERROR(IF(DatosClientesPotenciales[[#This Row],[Cierre de 
la previsión]] &lt;&gt;"",IF(DatosClientesPotenciales[[#This Row],[Cierre de 
la previsión]] = "Diciembre",DatosClientesPotenciales[Forecast],0),""),"")</f>
        <v>0</v>
      </c>
      <c r="P15" s="138">
        <f>COUNTIF(DatosClientesPotenciales[[#This Row],[Etapa]],"Prospecto")</f>
        <v>0</v>
      </c>
      <c r="Q15" s="138">
        <f>COUNTIF(DatosClientesPotenciales[[#This Row],[Etapa]],"Atendido")</f>
        <v>1</v>
      </c>
      <c r="R15" s="138">
        <f>COUNTIF(DatosClientesPotenciales[[#This Row],[Etapa]],"Cotización")</f>
        <v>0</v>
      </c>
      <c r="S15" s="138">
        <f>COUNTIF(DatosClientesPotenciales[[#This Row],[Etapa]],"En Pago")</f>
        <v>0</v>
      </c>
      <c r="T15" s="138">
        <f>COUNTIF(DatosClientesPotenciales[[#This Row],[Etapa]],"Perdido")</f>
        <v>0</v>
      </c>
      <c r="U15" s="138">
        <f>COUNTIF(DatosClientesPotenciales[[#This Row],[Etapa]],"Ganada")</f>
        <v>0</v>
      </c>
      <c r="V15" s="130">
        <f>IFERROR(IF(AND('Datos de clientes potenciales'!H15="Ganada", 'Datos de clientes potenciales'!I15&gt;0), 'Datos de clientes potenciales'!I15, 0), "")</f>
        <v>0</v>
      </c>
      <c r="W15" s="136">
        <f>IFERROR(IF(AND('Datos de clientes potenciales'!H15="Prospecto", 'Datos de clientes potenciales'!I15&gt;0), 'Datos de clientes potenciales'!I15, 0), "")</f>
        <v>0</v>
      </c>
      <c r="X15" s="136">
        <f>IFERROR(IF(AND('Datos de clientes potenciales'!H15="Atendido", 'Datos de clientes potenciales'!I15&gt;0), 'Datos de clientes potenciales'!I15, 0), "")</f>
        <v>200000</v>
      </c>
      <c r="Y15" s="136">
        <f>IFERROR(IF(AND('Datos de clientes potenciales'!H15="Cotización", 'Datos de clientes potenciales'!I15&gt;0), 'Datos de clientes potenciales'!I15, 0), "")</f>
        <v>0</v>
      </c>
      <c r="Z15" s="136">
        <f>IFERROR(IF(AND('Datos de clientes potenciales'!H15="En pago", 'Datos de clientes potenciales'!I15&gt;0), 'Datos de clientes potenciales'!I15, 0), "")</f>
        <v>0</v>
      </c>
      <c r="AA15" s="138">
        <f>COUNTIF(DatosClientesPotenciales[[#This Row],[Origen del contacto ]],"Prospección")</f>
        <v>0</v>
      </c>
      <c r="AB15" s="138">
        <f>COUNTIF(DatosClientesPotenciales[[#This Row],[Origen del contacto ]],"Sitio web")</f>
        <v>0</v>
      </c>
      <c r="AC15" s="138">
        <f>COUNTIF(DatosClientesPotenciales[[#This Row],[Origen del contacto ]],"Instagram")</f>
        <v>0</v>
      </c>
      <c r="AD15" s="138">
        <f>COUNTIF(DatosClientesPotenciales[[#This Row],[Origen del contacto ]],"Tiktok")</f>
        <v>0</v>
      </c>
      <c r="AE15" s="138">
        <f>COUNTIF(DatosClientesPotenciales[[#This Row],[Origen del contacto ]],"Facebook")</f>
        <v>0</v>
      </c>
      <c r="AF15" s="138">
        <f>COUNTIF(DatosClientesPotenciales[[#This Row],[Origen del contacto ]],"Linkedin")</f>
        <v>0</v>
      </c>
      <c r="AG15" s="138">
        <f>COUNTIF(DatosClientesPotenciales[[#This Row],[Origen del contacto ]],"Google")</f>
        <v>0</v>
      </c>
      <c r="AH15" s="138">
        <f>COUNTIF(DatosClientesPotenciales[[#This Row],[Origen del contacto ]],"Whatsapp")</f>
        <v>1</v>
      </c>
      <c r="AI15" s="138">
        <f>COUNTIF(DatosClientesPotenciales[[#This Row],[Origen del contacto ]],"Otro")</f>
        <v>0</v>
      </c>
    </row>
    <row r="16" spans="2:35" ht="34.9" customHeight="1" x14ac:dyDescent="0.3">
      <c r="B16" s="51" t="str">
        <f>IFERROR(IF(AND(DatosClientesPotenciales[[#This Row],[Nombre del cliente potencial]] &lt;&gt; "", ROW(VentasPrevistas[Nombre del cliente potencial])&lt;&gt;ÚltimaEntrada),DatosClientesPotenciales[Nombre del cliente potencial], ""),"")</f>
        <v>Cristian Castro</v>
      </c>
      <c r="C16" s="52">
        <f>IFERROR(IF(DatosClientesPotenciales[[#This Row],[Cierre de 
la previsión]] &lt;&gt;"",IF(DatosClientesPotenciales[[#This Row],[Cierre de 
la previsión]]= "Enero",DatosClientesPotenciales[Forecast],0),""),"")</f>
        <v>0</v>
      </c>
      <c r="D16" s="52">
        <f>IFERROR(IF(DatosClientesPotenciales[[#This Row],[Cierre de 
la previsión]] &lt;&gt;"",IF(DatosClientesPotenciales[[#This Row],[Cierre de 
la previsión]] = "Febrero",DatosClientesPotenciales[Forecast],0),""),"")</f>
        <v>0</v>
      </c>
      <c r="E16" s="52">
        <f>IFERROR(IF(DatosClientesPotenciales[[#This Row],[Cierre de 
la previsión]] &lt;&gt;"",IF(DatosClientesPotenciales[[#This Row],[Cierre de 
la previsión]] = "Marzo",DatosClientesPotenciales[Forecast],0),""),"")</f>
        <v>0</v>
      </c>
      <c r="F16" s="53">
        <f>IFERROR(IF(DatosClientesPotenciales[[#This Row],[Cierre de 
la previsión]] &lt;&gt;"",IF(DatosClientesPotenciales[[#This Row],[Cierre de 
la previsión]] = "Abril",DatosClientesPotenciales[Forecast],0),""),"")</f>
        <v>0</v>
      </c>
      <c r="G16" s="52">
        <f>IFERROR(IF(DatosClientesPotenciales[[#This Row],[Cierre de 
la previsión]] &lt;&gt;"",IF(DatosClientesPotenciales[[#This Row],[Cierre de 
la previsión]] = "Mayo",DatosClientesPotenciales[Forecast],0),""),"")</f>
        <v>0</v>
      </c>
      <c r="H16" s="52">
        <f>IFERROR(IF(DatosClientesPotenciales[[#This Row],[Cierre de 
la previsión]] &lt;&gt;"",IF(DatosClientesPotenciales[[#This Row],[Cierre de 
la previsión]] = "Junio",DatosClientesPotenciales[Forecast],0),""),"")</f>
        <v>0</v>
      </c>
      <c r="I16" s="52">
        <f>IFERROR(IF(DatosClientesPotenciales[[#This Row],[Cierre de 
la previsión]] &lt;&gt;"",IF(DatosClientesPotenciales[[#This Row],[Cierre de 
la previsión]] = "julio",DatosClientesPotenciales[Forecast],0),""),"")</f>
        <v>0</v>
      </c>
      <c r="J16" s="53">
        <f>IFERROR(IF(DatosClientesPotenciales[[#This Row],[Cierre de 
la previsión]] &lt;&gt;"",IF(DatosClientesPotenciales[[#This Row],[Cierre de 
la previsión]] = "Agosto",DatosClientesPotenciales[Forecast],0),""),"")</f>
        <v>20000</v>
      </c>
      <c r="K16" s="52">
        <f>IFERROR(IF(DatosClientesPotenciales[[#This Row],[Cierre de 
la previsión]] &lt;&gt;"",IF(DatosClientesPotenciales[[#This Row],[Cierre de 
la previsión]] = "Septiembre",DatosClientesPotenciales[Forecast],0),""),"")</f>
        <v>0</v>
      </c>
      <c r="L16" s="52">
        <f>IFERROR(IF(DatosClientesPotenciales[[#This Row],[Cierre de 
la previsión]] &lt;&gt;"",IF(DatosClientesPotenciales[[#This Row],[Cierre de 
la previsión]] = "Octubre",DatosClientesPotenciales[Forecast],0),""),"")</f>
        <v>0</v>
      </c>
      <c r="M16" s="52">
        <f>IFERROR(IF(DatosClientesPotenciales[[#This Row],[Cierre de 
la previsión]] &lt;&gt;"",IF(DatosClientesPotenciales[[#This Row],[Cierre de 
la previsión]] = "Noviembre",DatosClientesPotenciales[Forecast],0),""),"")</f>
        <v>0</v>
      </c>
      <c r="N16" s="52">
        <f>IFERROR(IF(DatosClientesPotenciales[[#This Row],[Cierre de 
la previsión]] &lt;&gt;"",IF(DatosClientesPotenciales[[#This Row],[Cierre de 
la previsión]] = "Diciembre",DatosClientesPotenciales[Forecast],0),""),"")</f>
        <v>0</v>
      </c>
      <c r="P16" s="138">
        <f>COUNTIF(DatosClientesPotenciales[[#This Row],[Etapa]],"Prospecto")</f>
        <v>1</v>
      </c>
      <c r="Q16" s="138">
        <f>COUNTIF(DatosClientesPotenciales[[#This Row],[Etapa]],"Atendido")</f>
        <v>0</v>
      </c>
      <c r="R16" s="138">
        <f>COUNTIF(DatosClientesPotenciales[[#This Row],[Etapa]],"Cotización")</f>
        <v>0</v>
      </c>
      <c r="S16" s="138">
        <f>COUNTIF(DatosClientesPotenciales[[#This Row],[Etapa]],"En Pago")</f>
        <v>0</v>
      </c>
      <c r="T16" s="138">
        <f>COUNTIF(DatosClientesPotenciales[[#This Row],[Etapa]],"Perdido")</f>
        <v>0</v>
      </c>
      <c r="U16" s="138">
        <f>COUNTIF(DatosClientesPotenciales[[#This Row],[Etapa]],"Ganada")</f>
        <v>0</v>
      </c>
      <c r="V16" s="130">
        <f>IFERROR(IF(AND('Datos de clientes potenciales'!H16="Ganada", 'Datos de clientes potenciales'!I16&gt;0), 'Datos de clientes potenciales'!I16, 0), "")</f>
        <v>0</v>
      </c>
      <c r="W16" s="136">
        <f>IFERROR(IF(AND('Datos de clientes potenciales'!H16="Prospecto", 'Datos de clientes potenciales'!I16&gt;0), 'Datos de clientes potenciales'!I16, 0), "")</f>
        <v>200000</v>
      </c>
      <c r="X16" s="136">
        <f>IFERROR(IF(AND('Datos de clientes potenciales'!H16="Atendido", 'Datos de clientes potenciales'!I16&gt;0), 'Datos de clientes potenciales'!I16, 0), "")</f>
        <v>0</v>
      </c>
      <c r="Y16" s="136">
        <f>IFERROR(IF(AND('Datos de clientes potenciales'!H16="Cotización", 'Datos de clientes potenciales'!I16&gt;0), 'Datos de clientes potenciales'!I16, 0), "")</f>
        <v>0</v>
      </c>
      <c r="Z16" s="136">
        <f>IFERROR(IF(AND('Datos de clientes potenciales'!H16="En pago", 'Datos de clientes potenciales'!I16&gt;0), 'Datos de clientes potenciales'!I16, 0), "")</f>
        <v>0</v>
      </c>
      <c r="AA16" s="138">
        <f>COUNTIF(DatosClientesPotenciales[[#This Row],[Origen del contacto ]],"Prospección")</f>
        <v>0</v>
      </c>
      <c r="AB16" s="138">
        <f>COUNTIF(DatosClientesPotenciales[[#This Row],[Origen del contacto ]],"Sitio web")</f>
        <v>0</v>
      </c>
      <c r="AC16" s="138">
        <f>COUNTIF(DatosClientesPotenciales[[#This Row],[Origen del contacto ]],"Instagram")</f>
        <v>0</v>
      </c>
      <c r="AD16" s="138">
        <f>COUNTIF(DatosClientesPotenciales[[#This Row],[Origen del contacto ]],"Tiktok")</f>
        <v>0</v>
      </c>
      <c r="AE16" s="138">
        <f>COUNTIF(DatosClientesPotenciales[[#This Row],[Origen del contacto ]],"Facebook")</f>
        <v>0</v>
      </c>
      <c r="AF16" s="138">
        <f>COUNTIF(DatosClientesPotenciales[[#This Row],[Origen del contacto ]],"Linkedin")</f>
        <v>1</v>
      </c>
      <c r="AG16" s="138">
        <f>COUNTIF(DatosClientesPotenciales[[#This Row],[Origen del contacto ]],"Google")</f>
        <v>0</v>
      </c>
      <c r="AH16" s="138">
        <f>COUNTIF(DatosClientesPotenciales[[#This Row],[Origen del contacto ]],"Whatsapp")</f>
        <v>0</v>
      </c>
      <c r="AI16" s="138">
        <f>COUNTIF(DatosClientesPotenciales[[#This Row],[Origen del contacto ]],"Otro")</f>
        <v>0</v>
      </c>
    </row>
    <row r="17" spans="2:35" ht="34.9" customHeight="1" x14ac:dyDescent="0.3">
      <c r="B17" s="51" t="str">
        <f>IFERROR(IF(AND(DatosClientesPotenciales[[#This Row],[Nombre del cliente potencial]] &lt;&gt; "", ROW(VentasPrevistas[Nombre del cliente potencial])&lt;&gt;ÚltimaEntrada),DatosClientesPotenciales[Nombre del cliente potencial], ""),"")</f>
        <v/>
      </c>
      <c r="C17" s="52" t="str">
        <f>IFERROR(IF(DatosClientesPotenciales[[#This Row],[Cierre de 
la previsión]] &lt;&gt;"",IF(DatosClientesPotenciales[[#This Row],[Cierre de 
la previsión]]= "Enero",DatosClientesPotenciales[Forecast],0),""),"")</f>
        <v/>
      </c>
      <c r="D17" s="52" t="str">
        <f>IFERROR(IF(DatosClientesPotenciales[[#This Row],[Cierre de 
la previsión]] &lt;&gt;"",IF(DatosClientesPotenciales[[#This Row],[Cierre de 
la previsión]] = "Febrero",DatosClientesPotenciales[Forecast],0),""),"")</f>
        <v/>
      </c>
      <c r="E17" s="52" t="str">
        <f>IFERROR(IF(DatosClientesPotenciales[[#This Row],[Cierre de 
la previsión]] &lt;&gt;"",IF(DatosClientesPotenciales[[#This Row],[Cierre de 
la previsión]] = "Marzo",DatosClientesPotenciales[Forecast],0),""),"")</f>
        <v/>
      </c>
      <c r="F17" s="53" t="str">
        <f>IFERROR(IF(DatosClientesPotenciales[[#This Row],[Cierre de 
la previsión]] &lt;&gt;"",IF(DatosClientesPotenciales[[#This Row],[Cierre de 
la previsión]] = "Abril",DatosClientesPotenciales[Forecast],0),""),"")</f>
        <v/>
      </c>
      <c r="G17" s="52" t="str">
        <f>IFERROR(IF(DatosClientesPotenciales[[#This Row],[Cierre de 
la previsión]] &lt;&gt;"",IF(DatosClientesPotenciales[[#This Row],[Cierre de 
la previsión]] = "Mayo",DatosClientesPotenciales[Forecast],0),""),"")</f>
        <v/>
      </c>
      <c r="H17" s="52" t="str">
        <f>IFERROR(IF(DatosClientesPotenciales[[#This Row],[Cierre de 
la previsión]] &lt;&gt;"",IF(DatosClientesPotenciales[[#This Row],[Cierre de 
la previsión]] = "Junio",DatosClientesPotenciales[Forecast],0),""),"")</f>
        <v/>
      </c>
      <c r="I17" s="52" t="str">
        <f>IFERROR(IF(DatosClientesPotenciales[[#This Row],[Cierre de 
la previsión]] &lt;&gt;"",IF(DatosClientesPotenciales[[#This Row],[Cierre de 
la previsión]] = "julio",DatosClientesPotenciales[Forecast],0),""),"")</f>
        <v/>
      </c>
      <c r="J17" s="53" t="str">
        <f>IFERROR(IF(DatosClientesPotenciales[[#This Row],[Cierre de 
la previsión]] &lt;&gt;"",IF(DatosClientesPotenciales[[#This Row],[Cierre de 
la previsión]] = "Agosto",DatosClientesPotenciales[Forecast],0),""),"")</f>
        <v/>
      </c>
      <c r="K17" s="52" t="str">
        <f>IFERROR(IF(DatosClientesPotenciales[[#This Row],[Cierre de 
la previsión]] &lt;&gt;"",IF(DatosClientesPotenciales[[#This Row],[Cierre de 
la previsión]] = "Septiembre",DatosClientesPotenciales[Forecast],0),""),"")</f>
        <v/>
      </c>
      <c r="L17" s="52" t="str">
        <f>IFERROR(IF(DatosClientesPotenciales[[#This Row],[Cierre de 
la previsión]] &lt;&gt;"",IF(DatosClientesPotenciales[[#This Row],[Cierre de 
la previsión]] = "Octubre",DatosClientesPotenciales[Forecast],0),""),"")</f>
        <v/>
      </c>
      <c r="M17" s="52" t="str">
        <f>IFERROR(IF(DatosClientesPotenciales[[#This Row],[Cierre de 
la previsión]] &lt;&gt;"",IF(DatosClientesPotenciales[[#This Row],[Cierre de 
la previsión]] = "Noviembre",DatosClientesPotenciales[Forecast],0),""),"")</f>
        <v/>
      </c>
      <c r="N17" s="52" t="str">
        <f>IFERROR(IF(DatosClientesPotenciales[[#This Row],[Cierre de 
la previsión]] &lt;&gt;"",IF(DatosClientesPotenciales[[#This Row],[Cierre de 
la previsión]] = "Diciembre",DatosClientesPotenciales[Forecast],0),""),"")</f>
        <v/>
      </c>
      <c r="P17" s="138">
        <f>COUNTIF(DatosClientesPotenciales[[#This Row],[Etapa]],"Prospecto")</f>
        <v>0</v>
      </c>
      <c r="Q17" s="138">
        <f>COUNTIF(DatosClientesPotenciales[[#This Row],[Etapa]],"Atendido")</f>
        <v>0</v>
      </c>
      <c r="R17" s="138">
        <f>COUNTIF(DatosClientesPotenciales[[#This Row],[Etapa]],"Cotización")</f>
        <v>0</v>
      </c>
      <c r="S17" s="138">
        <f>COUNTIF(DatosClientesPotenciales[[#This Row],[Etapa]],"En Pago")</f>
        <v>0</v>
      </c>
      <c r="T17" s="138">
        <f>COUNTIF(DatosClientesPotenciales[[#This Row],[Etapa]],"Perdido")</f>
        <v>0</v>
      </c>
      <c r="U17" s="138">
        <f>COUNTIF(DatosClientesPotenciales[[#This Row],[Etapa]],"Ganada")</f>
        <v>0</v>
      </c>
      <c r="V17" s="130">
        <f>IFERROR(IF(AND('Datos de clientes potenciales'!H17="Ganada", 'Datos de clientes potenciales'!I17&gt;0), 'Datos de clientes potenciales'!I17, 0), "")</f>
        <v>0</v>
      </c>
      <c r="W17" s="136">
        <f>IFERROR(IF(AND('Datos de clientes potenciales'!H17="Prospecto", 'Datos de clientes potenciales'!I17&gt;0), 'Datos de clientes potenciales'!I17, 0), "")</f>
        <v>0</v>
      </c>
      <c r="X17" s="136">
        <f>IFERROR(IF(AND('Datos de clientes potenciales'!H17="Atendido", 'Datos de clientes potenciales'!I17&gt;0), 'Datos de clientes potenciales'!I17, 0), "")</f>
        <v>0</v>
      </c>
      <c r="Y17" s="136">
        <f>IFERROR(IF(AND('Datos de clientes potenciales'!H17="Cotización", 'Datos de clientes potenciales'!I17&gt;0), 'Datos de clientes potenciales'!I17, 0), "")</f>
        <v>0</v>
      </c>
      <c r="Z17" s="136">
        <f>IFERROR(IF(AND('Datos de clientes potenciales'!H17="En pago", 'Datos de clientes potenciales'!I17&gt;0), 'Datos de clientes potenciales'!I17, 0), "")</f>
        <v>0</v>
      </c>
      <c r="AA17" s="138">
        <f>COUNTIF(DatosClientesPotenciales[[#This Row],[Origen del contacto ]],"Prospección")</f>
        <v>0</v>
      </c>
      <c r="AB17" s="138">
        <f>COUNTIF(DatosClientesPotenciales[[#This Row],[Origen del contacto ]],"Sitio web")</f>
        <v>0</v>
      </c>
      <c r="AC17" s="138">
        <f>COUNTIF(DatosClientesPotenciales[[#This Row],[Origen del contacto ]],"Instagram")</f>
        <v>0</v>
      </c>
      <c r="AD17" s="138">
        <f>COUNTIF(DatosClientesPotenciales[[#This Row],[Origen del contacto ]],"Tiktok")</f>
        <v>0</v>
      </c>
      <c r="AE17" s="138">
        <f>COUNTIF(DatosClientesPotenciales[[#This Row],[Origen del contacto ]],"Facebook")</f>
        <v>0</v>
      </c>
      <c r="AF17" s="138">
        <f>COUNTIF(DatosClientesPotenciales[[#This Row],[Origen del contacto ]],"Linkedin")</f>
        <v>0</v>
      </c>
      <c r="AG17" s="138">
        <f>COUNTIF(DatosClientesPotenciales[[#This Row],[Origen del contacto ]],"Google")</f>
        <v>0</v>
      </c>
      <c r="AH17" s="138">
        <f>COUNTIF(DatosClientesPotenciales[[#This Row],[Origen del contacto ]],"Whatsapp")</f>
        <v>0</v>
      </c>
      <c r="AI17" s="138">
        <f>COUNTIF(DatosClientesPotenciales[[#This Row],[Origen del contacto ]],"Otro")</f>
        <v>0</v>
      </c>
    </row>
    <row r="18" spans="2:35" ht="34.9" customHeight="1" x14ac:dyDescent="0.3">
      <c r="B18" s="51" t="str">
        <f>IFERROR(IF(AND(DatosClientesPotenciales[[#This Row],[Nombre del cliente potencial]] &lt;&gt; "", ROW(VentasPrevistas[Nombre del cliente potencial])&lt;&gt;ÚltimaEntrada),DatosClientesPotenciales[Nombre del cliente potencial], ""),"")</f>
        <v/>
      </c>
      <c r="C18" s="52" t="str">
        <f>IFERROR(IF(DatosClientesPotenciales[[#This Row],[Cierre de 
la previsión]] &lt;&gt;"",IF(DatosClientesPotenciales[[#This Row],[Cierre de 
la previsión]]= "Enero",DatosClientesPotenciales[Forecast],0),""),"")</f>
        <v/>
      </c>
      <c r="D18" s="52" t="str">
        <f>IFERROR(IF(DatosClientesPotenciales[[#This Row],[Cierre de 
la previsión]] &lt;&gt;"",IF(DatosClientesPotenciales[[#This Row],[Cierre de 
la previsión]] = "Febrero",DatosClientesPotenciales[Forecast],0),""),"")</f>
        <v/>
      </c>
      <c r="E18" s="52" t="str">
        <f>IFERROR(IF(DatosClientesPotenciales[[#This Row],[Cierre de 
la previsión]] &lt;&gt;"",IF(DatosClientesPotenciales[[#This Row],[Cierre de 
la previsión]] = "Marzo",DatosClientesPotenciales[Forecast],0),""),"")</f>
        <v/>
      </c>
      <c r="F18" s="53" t="str">
        <f>IFERROR(IF(DatosClientesPotenciales[[#This Row],[Cierre de 
la previsión]] &lt;&gt;"",IF(DatosClientesPotenciales[[#This Row],[Cierre de 
la previsión]] = "Abril",DatosClientesPotenciales[Forecast],0),""),"")</f>
        <v/>
      </c>
      <c r="G18" s="52" t="str">
        <f>IFERROR(IF(DatosClientesPotenciales[[#This Row],[Cierre de 
la previsión]] &lt;&gt;"",IF(DatosClientesPotenciales[[#This Row],[Cierre de 
la previsión]] = "Mayo",DatosClientesPotenciales[Forecast],0),""),"")</f>
        <v/>
      </c>
      <c r="H18" s="52" t="str">
        <f>IFERROR(IF(DatosClientesPotenciales[[#This Row],[Cierre de 
la previsión]] &lt;&gt;"",IF(DatosClientesPotenciales[[#This Row],[Cierre de 
la previsión]] = "Junio",DatosClientesPotenciales[Forecast],0),""),"")</f>
        <v/>
      </c>
      <c r="I18" s="52" t="str">
        <f>IFERROR(IF(DatosClientesPotenciales[[#This Row],[Cierre de 
la previsión]] &lt;&gt;"",IF(DatosClientesPotenciales[[#This Row],[Cierre de 
la previsión]] = "julio",DatosClientesPotenciales[Forecast],0),""),"")</f>
        <v/>
      </c>
      <c r="J18" s="53" t="str">
        <f>IFERROR(IF(DatosClientesPotenciales[[#This Row],[Cierre de 
la previsión]] &lt;&gt;"",IF(DatosClientesPotenciales[[#This Row],[Cierre de 
la previsión]] = "Agosto",DatosClientesPotenciales[Forecast],0),""),"")</f>
        <v/>
      </c>
      <c r="K18" s="52" t="str">
        <f>IFERROR(IF(DatosClientesPotenciales[[#This Row],[Cierre de 
la previsión]] &lt;&gt;"",IF(DatosClientesPotenciales[[#This Row],[Cierre de 
la previsión]] = "Septiembre",DatosClientesPotenciales[Forecast],0),""),"")</f>
        <v/>
      </c>
      <c r="L18" s="52" t="str">
        <f>IFERROR(IF(DatosClientesPotenciales[[#This Row],[Cierre de 
la previsión]] &lt;&gt;"",IF(DatosClientesPotenciales[[#This Row],[Cierre de 
la previsión]] = "Octubre",DatosClientesPotenciales[Forecast],0),""),"")</f>
        <v/>
      </c>
      <c r="M18" s="52" t="str">
        <f>IFERROR(IF(DatosClientesPotenciales[[#This Row],[Cierre de 
la previsión]] &lt;&gt;"",IF(DatosClientesPotenciales[[#This Row],[Cierre de 
la previsión]] = "Noviembre",DatosClientesPotenciales[Forecast],0),""),"")</f>
        <v/>
      </c>
      <c r="N18" s="52" t="str">
        <f>IFERROR(IF(DatosClientesPotenciales[[#This Row],[Cierre de 
la previsión]] &lt;&gt;"",IF(DatosClientesPotenciales[[#This Row],[Cierre de 
la previsión]] = "Diciembre",DatosClientesPotenciales[Forecast],0),""),"")</f>
        <v/>
      </c>
      <c r="P18" s="138">
        <f>COUNTIF(DatosClientesPotenciales[[#This Row],[Etapa]],"Prospecto")</f>
        <v>0</v>
      </c>
      <c r="Q18" s="138">
        <f>COUNTIF(DatosClientesPotenciales[[#This Row],[Etapa]],"Atendido")</f>
        <v>0</v>
      </c>
      <c r="R18" s="138">
        <f>COUNTIF(DatosClientesPotenciales[[#This Row],[Etapa]],"Cotización")</f>
        <v>0</v>
      </c>
      <c r="S18" s="138">
        <f>COUNTIF(DatosClientesPotenciales[[#This Row],[Etapa]],"En Pago")</f>
        <v>0</v>
      </c>
      <c r="T18" s="138">
        <f>COUNTIF(DatosClientesPotenciales[[#This Row],[Etapa]],"Perdido")</f>
        <v>0</v>
      </c>
      <c r="U18" s="138">
        <f>COUNTIF(DatosClientesPotenciales[[#This Row],[Etapa]],"Ganada")</f>
        <v>0</v>
      </c>
      <c r="V18" s="130">
        <f>IFERROR(IF(AND('Datos de clientes potenciales'!H18="Ganada", 'Datos de clientes potenciales'!I18&gt;0), 'Datos de clientes potenciales'!I18, 0), "")</f>
        <v>0</v>
      </c>
      <c r="W18" s="136">
        <f>IFERROR(IF(AND('Datos de clientes potenciales'!H18="Prospecto", 'Datos de clientes potenciales'!I18&gt;0), 'Datos de clientes potenciales'!I18, 0), "")</f>
        <v>0</v>
      </c>
      <c r="X18" s="136">
        <f>IFERROR(IF(AND('Datos de clientes potenciales'!H18="Atendido", 'Datos de clientes potenciales'!I18&gt;0), 'Datos de clientes potenciales'!I18, 0), "")</f>
        <v>0</v>
      </c>
      <c r="Y18" s="136">
        <f>IFERROR(IF(AND('Datos de clientes potenciales'!H18="Cotización", 'Datos de clientes potenciales'!I18&gt;0), 'Datos de clientes potenciales'!I18, 0), "")</f>
        <v>0</v>
      </c>
      <c r="Z18" s="136">
        <f>IFERROR(IF(AND('Datos de clientes potenciales'!H18="En pago", 'Datos de clientes potenciales'!I18&gt;0), 'Datos de clientes potenciales'!I18, 0), "")</f>
        <v>0</v>
      </c>
      <c r="AA18" s="138">
        <f>COUNTIF(DatosClientesPotenciales[[#This Row],[Origen del contacto ]],"Prospección")</f>
        <v>0</v>
      </c>
      <c r="AB18" s="138">
        <f>COUNTIF(DatosClientesPotenciales[[#This Row],[Origen del contacto ]],"Sitio web")</f>
        <v>0</v>
      </c>
      <c r="AC18" s="138">
        <f>COUNTIF(DatosClientesPotenciales[[#This Row],[Origen del contacto ]],"Instagram")</f>
        <v>0</v>
      </c>
      <c r="AD18" s="138">
        <f>COUNTIF(DatosClientesPotenciales[[#This Row],[Origen del contacto ]],"Tiktok")</f>
        <v>0</v>
      </c>
      <c r="AE18" s="138">
        <f>COUNTIF(DatosClientesPotenciales[[#This Row],[Origen del contacto ]],"Facebook")</f>
        <v>0</v>
      </c>
      <c r="AF18" s="138">
        <f>COUNTIF(DatosClientesPotenciales[[#This Row],[Origen del contacto ]],"Linkedin")</f>
        <v>0</v>
      </c>
      <c r="AG18" s="138">
        <f>COUNTIF(DatosClientesPotenciales[[#This Row],[Origen del contacto ]],"Google")</f>
        <v>0</v>
      </c>
      <c r="AH18" s="138">
        <f>COUNTIF(DatosClientesPotenciales[[#This Row],[Origen del contacto ]],"Whatsapp")</f>
        <v>0</v>
      </c>
      <c r="AI18" s="138">
        <f>COUNTIF(DatosClientesPotenciales[[#This Row],[Origen del contacto ]],"Otro")</f>
        <v>0</v>
      </c>
    </row>
    <row r="19" spans="2:35" ht="34.9" customHeight="1" x14ac:dyDescent="0.3">
      <c r="B19" s="51" t="str">
        <f>IFERROR(IF(AND(DatosClientesPotenciales[[#This Row],[Nombre del cliente potencial]] &lt;&gt; "", ROW(VentasPrevistas[Nombre del cliente potencial])&lt;&gt;ÚltimaEntrada),DatosClientesPotenciales[Nombre del cliente potencial], ""),"")</f>
        <v/>
      </c>
      <c r="C19" s="52" t="str">
        <f>IFERROR(IF(DatosClientesPotenciales[[#This Row],[Cierre de 
la previsión]] &lt;&gt;"",IF(DatosClientesPotenciales[[#This Row],[Cierre de 
la previsión]]= "Enero",DatosClientesPotenciales[Forecast],0),""),"")</f>
        <v/>
      </c>
      <c r="D19" s="52" t="str">
        <f>IFERROR(IF(DatosClientesPotenciales[[#This Row],[Cierre de 
la previsión]] &lt;&gt;"",IF(DatosClientesPotenciales[[#This Row],[Cierre de 
la previsión]] = "Febrero",DatosClientesPotenciales[Forecast],0),""),"")</f>
        <v/>
      </c>
      <c r="E19" s="52" t="str">
        <f>IFERROR(IF(DatosClientesPotenciales[[#This Row],[Cierre de 
la previsión]] &lt;&gt;"",IF(DatosClientesPotenciales[[#This Row],[Cierre de 
la previsión]] = "Marzo",DatosClientesPotenciales[Forecast],0),""),"")</f>
        <v/>
      </c>
      <c r="F19" s="53" t="str">
        <f>IFERROR(IF(DatosClientesPotenciales[[#This Row],[Cierre de 
la previsión]] &lt;&gt;"",IF(DatosClientesPotenciales[[#This Row],[Cierre de 
la previsión]] = "Abril",DatosClientesPotenciales[Forecast],0),""),"")</f>
        <v/>
      </c>
      <c r="G19" s="52" t="str">
        <f>IFERROR(IF(DatosClientesPotenciales[[#This Row],[Cierre de 
la previsión]] &lt;&gt;"",IF(DatosClientesPotenciales[[#This Row],[Cierre de 
la previsión]] = "Mayo",DatosClientesPotenciales[Forecast],0),""),"")</f>
        <v/>
      </c>
      <c r="H19" s="52" t="str">
        <f>IFERROR(IF(DatosClientesPotenciales[[#This Row],[Cierre de 
la previsión]] &lt;&gt;"",IF(DatosClientesPotenciales[[#This Row],[Cierre de 
la previsión]] = "Junio",DatosClientesPotenciales[Forecast],0),""),"")</f>
        <v/>
      </c>
      <c r="I19" s="52" t="str">
        <f>IFERROR(IF(DatosClientesPotenciales[[#This Row],[Cierre de 
la previsión]] &lt;&gt;"",IF(DatosClientesPotenciales[[#This Row],[Cierre de 
la previsión]] = "julio",DatosClientesPotenciales[Forecast],0),""),"")</f>
        <v/>
      </c>
      <c r="J19" s="53" t="str">
        <f>IFERROR(IF(DatosClientesPotenciales[[#This Row],[Cierre de 
la previsión]] &lt;&gt;"",IF(DatosClientesPotenciales[[#This Row],[Cierre de 
la previsión]] = "Agosto",DatosClientesPotenciales[Forecast],0),""),"")</f>
        <v/>
      </c>
      <c r="K19" s="52" t="str">
        <f>IFERROR(IF(DatosClientesPotenciales[[#This Row],[Cierre de 
la previsión]] &lt;&gt;"",IF(DatosClientesPotenciales[[#This Row],[Cierre de 
la previsión]] = "Septiembre",DatosClientesPotenciales[Forecast],0),""),"")</f>
        <v/>
      </c>
      <c r="L19" s="52" t="str">
        <f>IFERROR(IF(DatosClientesPotenciales[[#This Row],[Cierre de 
la previsión]] &lt;&gt;"",IF(DatosClientesPotenciales[[#This Row],[Cierre de 
la previsión]] = "Octubre",DatosClientesPotenciales[Forecast],0),""),"")</f>
        <v/>
      </c>
      <c r="M19" s="52" t="str">
        <f>IFERROR(IF(DatosClientesPotenciales[[#This Row],[Cierre de 
la previsión]] &lt;&gt;"",IF(DatosClientesPotenciales[[#This Row],[Cierre de 
la previsión]] = "Noviembre",DatosClientesPotenciales[Forecast],0),""),"")</f>
        <v/>
      </c>
      <c r="N19" s="52" t="str">
        <f>IFERROR(IF(DatosClientesPotenciales[[#This Row],[Cierre de 
la previsión]] &lt;&gt;"",IF(DatosClientesPotenciales[[#This Row],[Cierre de 
la previsión]] = "Diciembre",DatosClientesPotenciales[Forecast],0),""),"")</f>
        <v/>
      </c>
      <c r="P19" s="138">
        <f>COUNTIF(DatosClientesPotenciales[[#This Row],[Etapa]],"Prospecto")</f>
        <v>0</v>
      </c>
      <c r="Q19" s="138">
        <f>COUNTIF(DatosClientesPotenciales[[#This Row],[Etapa]],"Atendido")</f>
        <v>0</v>
      </c>
      <c r="R19" s="138">
        <f>COUNTIF(DatosClientesPotenciales[[#This Row],[Etapa]],"Cotización")</f>
        <v>0</v>
      </c>
      <c r="S19" s="138">
        <f>COUNTIF(DatosClientesPotenciales[[#This Row],[Etapa]],"En Pago")</f>
        <v>0</v>
      </c>
      <c r="T19" s="138">
        <f>COUNTIF(DatosClientesPotenciales[[#This Row],[Etapa]],"Perdido")</f>
        <v>0</v>
      </c>
      <c r="U19" s="138">
        <f>COUNTIF(DatosClientesPotenciales[[#This Row],[Etapa]],"Ganada")</f>
        <v>0</v>
      </c>
      <c r="V19" s="130">
        <f>IFERROR(IF(AND('Datos de clientes potenciales'!H19="Ganada", 'Datos de clientes potenciales'!I19&gt;0), 'Datos de clientes potenciales'!I19, 0), "")</f>
        <v>0</v>
      </c>
      <c r="W19" s="136">
        <f>IFERROR(IF(AND('Datos de clientes potenciales'!H19="Prospecto", 'Datos de clientes potenciales'!I19&gt;0), 'Datos de clientes potenciales'!I19, 0), "")</f>
        <v>0</v>
      </c>
      <c r="X19" s="136">
        <f>IFERROR(IF(AND('Datos de clientes potenciales'!H19="Atendido", 'Datos de clientes potenciales'!I19&gt;0), 'Datos de clientes potenciales'!I19, 0), "")</f>
        <v>0</v>
      </c>
      <c r="Y19" s="136">
        <f>IFERROR(IF(AND('Datos de clientes potenciales'!H19="Cotización", 'Datos de clientes potenciales'!I19&gt;0), 'Datos de clientes potenciales'!I19, 0), "")</f>
        <v>0</v>
      </c>
      <c r="Z19" s="136">
        <f>IFERROR(IF(AND('Datos de clientes potenciales'!H19="En pago", 'Datos de clientes potenciales'!I19&gt;0), 'Datos de clientes potenciales'!I19, 0), "")</f>
        <v>0</v>
      </c>
      <c r="AA19" s="138">
        <f>COUNTIF(DatosClientesPotenciales[[#This Row],[Origen del contacto ]],"Prospección")</f>
        <v>0</v>
      </c>
      <c r="AB19" s="138">
        <f>COUNTIF(DatosClientesPotenciales[[#This Row],[Origen del contacto ]],"Sitio web")</f>
        <v>0</v>
      </c>
      <c r="AC19" s="138">
        <f>COUNTIF(DatosClientesPotenciales[[#This Row],[Origen del contacto ]],"Instagram")</f>
        <v>0</v>
      </c>
      <c r="AD19" s="138">
        <f>COUNTIF(DatosClientesPotenciales[[#This Row],[Origen del contacto ]],"Tiktok")</f>
        <v>0</v>
      </c>
      <c r="AE19" s="138">
        <f>COUNTIF(DatosClientesPotenciales[[#This Row],[Origen del contacto ]],"Facebook")</f>
        <v>0</v>
      </c>
      <c r="AF19" s="138">
        <f>COUNTIF(DatosClientesPotenciales[[#This Row],[Origen del contacto ]],"Linkedin")</f>
        <v>0</v>
      </c>
      <c r="AG19" s="138">
        <f>COUNTIF(DatosClientesPotenciales[[#This Row],[Origen del contacto ]],"Google")</f>
        <v>0</v>
      </c>
      <c r="AH19" s="138">
        <f>COUNTIF(DatosClientesPotenciales[[#This Row],[Origen del contacto ]],"Whatsapp")</f>
        <v>0</v>
      </c>
      <c r="AI19" s="138">
        <f>COUNTIF(DatosClientesPotenciales[[#This Row],[Origen del contacto ]],"Otro")</f>
        <v>0</v>
      </c>
    </row>
    <row r="20" spans="2:35" ht="34.9" customHeight="1" x14ac:dyDescent="0.3">
      <c r="B20" s="51" t="str">
        <f>IFERROR(IF(AND(DatosClientesPotenciales[[#This Row],[Nombre del cliente potencial]] &lt;&gt; "", ROW(VentasPrevistas[Nombre del cliente potencial])&lt;&gt;ÚltimaEntrada),DatosClientesPotenciales[Nombre del cliente potencial], ""),"")</f>
        <v/>
      </c>
      <c r="C20" s="52" t="str">
        <f>IFERROR(IF(DatosClientesPotenciales[[#This Row],[Cierre de 
la previsión]] &lt;&gt;"",IF(DatosClientesPotenciales[[#This Row],[Cierre de 
la previsión]]= "Enero",DatosClientesPotenciales[Forecast],0),""),"")</f>
        <v/>
      </c>
      <c r="D20" s="52" t="str">
        <f>IFERROR(IF(DatosClientesPotenciales[[#This Row],[Cierre de 
la previsión]] &lt;&gt;"",IF(DatosClientesPotenciales[[#This Row],[Cierre de 
la previsión]] = "Febrero",DatosClientesPotenciales[Forecast],0),""),"")</f>
        <v/>
      </c>
      <c r="E20" s="52" t="str">
        <f>IFERROR(IF(DatosClientesPotenciales[[#This Row],[Cierre de 
la previsión]] &lt;&gt;"",IF(DatosClientesPotenciales[[#This Row],[Cierre de 
la previsión]] = "Marzo",DatosClientesPotenciales[Forecast],0),""),"")</f>
        <v/>
      </c>
      <c r="F20" s="53" t="str">
        <f>IFERROR(IF(DatosClientesPotenciales[[#This Row],[Cierre de 
la previsión]] &lt;&gt;"",IF(DatosClientesPotenciales[[#This Row],[Cierre de 
la previsión]] = "Abril",DatosClientesPotenciales[Forecast],0),""),"")</f>
        <v/>
      </c>
      <c r="G20" s="52" t="str">
        <f>IFERROR(IF(DatosClientesPotenciales[[#This Row],[Cierre de 
la previsión]] &lt;&gt;"",IF(DatosClientesPotenciales[[#This Row],[Cierre de 
la previsión]] = "Mayo",DatosClientesPotenciales[Forecast],0),""),"")</f>
        <v/>
      </c>
      <c r="H20" s="52" t="str">
        <f>IFERROR(IF(DatosClientesPotenciales[[#This Row],[Cierre de 
la previsión]] &lt;&gt;"",IF(DatosClientesPotenciales[[#This Row],[Cierre de 
la previsión]] = "Junio",DatosClientesPotenciales[Forecast],0),""),"")</f>
        <v/>
      </c>
      <c r="I20" s="52" t="str">
        <f>IFERROR(IF(DatosClientesPotenciales[[#This Row],[Cierre de 
la previsión]] &lt;&gt;"",IF(DatosClientesPotenciales[[#This Row],[Cierre de 
la previsión]] = "julio",DatosClientesPotenciales[Forecast],0),""),"")</f>
        <v/>
      </c>
      <c r="J20" s="53" t="str">
        <f>IFERROR(IF(DatosClientesPotenciales[[#This Row],[Cierre de 
la previsión]] &lt;&gt;"",IF(DatosClientesPotenciales[[#This Row],[Cierre de 
la previsión]] = "Agosto",DatosClientesPotenciales[Forecast],0),""),"")</f>
        <v/>
      </c>
      <c r="K20" s="52" t="str">
        <f>IFERROR(IF(DatosClientesPotenciales[[#This Row],[Cierre de 
la previsión]] &lt;&gt;"",IF(DatosClientesPotenciales[[#This Row],[Cierre de 
la previsión]] = "Septiembre",DatosClientesPotenciales[Forecast],0),""),"")</f>
        <v/>
      </c>
      <c r="L20" s="52" t="str">
        <f>IFERROR(IF(DatosClientesPotenciales[[#This Row],[Cierre de 
la previsión]] &lt;&gt;"",IF(DatosClientesPotenciales[[#This Row],[Cierre de 
la previsión]] = "Octubre",DatosClientesPotenciales[Forecast],0),""),"")</f>
        <v/>
      </c>
      <c r="M20" s="52" t="str">
        <f>IFERROR(IF(DatosClientesPotenciales[[#This Row],[Cierre de 
la previsión]] &lt;&gt;"",IF(DatosClientesPotenciales[[#This Row],[Cierre de 
la previsión]] = "Noviembre",DatosClientesPotenciales[Forecast],0),""),"")</f>
        <v/>
      </c>
      <c r="N20" s="52" t="str">
        <f>IFERROR(IF(DatosClientesPotenciales[[#This Row],[Cierre de 
la previsión]] &lt;&gt;"",IF(DatosClientesPotenciales[[#This Row],[Cierre de 
la previsión]] = "Diciembre",DatosClientesPotenciales[Forecast],0),""),"")</f>
        <v/>
      </c>
      <c r="P20" s="138">
        <f>COUNTIF(DatosClientesPotenciales[[#This Row],[Etapa]],"Prospecto")</f>
        <v>0</v>
      </c>
      <c r="Q20" s="138">
        <f>COUNTIF(DatosClientesPotenciales[[#This Row],[Etapa]],"Atendido")</f>
        <v>0</v>
      </c>
      <c r="R20" s="138">
        <f>COUNTIF(DatosClientesPotenciales[[#This Row],[Etapa]],"Cotización")</f>
        <v>0</v>
      </c>
      <c r="S20" s="138">
        <f>COUNTIF(DatosClientesPotenciales[[#This Row],[Etapa]],"En Pago")</f>
        <v>0</v>
      </c>
      <c r="T20" s="138">
        <f>COUNTIF(DatosClientesPotenciales[[#This Row],[Etapa]],"Perdido")</f>
        <v>0</v>
      </c>
      <c r="U20" s="138">
        <f>COUNTIF(DatosClientesPotenciales[[#This Row],[Etapa]],"Ganada")</f>
        <v>0</v>
      </c>
      <c r="V20" s="130">
        <f>IFERROR(IF(AND('Datos de clientes potenciales'!H20="Ganada", 'Datos de clientes potenciales'!I20&gt;0), 'Datos de clientes potenciales'!I20, 0), "")</f>
        <v>0</v>
      </c>
      <c r="W20" s="136">
        <f>IFERROR(IF(AND('Datos de clientes potenciales'!H20="Prospecto", 'Datos de clientes potenciales'!I20&gt;0), 'Datos de clientes potenciales'!I20, 0), "")</f>
        <v>0</v>
      </c>
      <c r="X20" s="136">
        <f>IFERROR(IF(AND('Datos de clientes potenciales'!H20="Atendido", 'Datos de clientes potenciales'!I20&gt;0), 'Datos de clientes potenciales'!I20, 0), "")</f>
        <v>0</v>
      </c>
      <c r="Y20" s="136">
        <f>IFERROR(IF(AND('Datos de clientes potenciales'!H20="Cotización", 'Datos de clientes potenciales'!I20&gt;0), 'Datos de clientes potenciales'!I20, 0), "")</f>
        <v>0</v>
      </c>
      <c r="Z20" s="136">
        <f>IFERROR(IF(AND('Datos de clientes potenciales'!H20="En pago", 'Datos de clientes potenciales'!I20&gt;0), 'Datos de clientes potenciales'!I20, 0), "")</f>
        <v>0</v>
      </c>
      <c r="AA20" s="138">
        <f>COUNTIF(DatosClientesPotenciales[[#This Row],[Origen del contacto ]],"Prospección")</f>
        <v>0</v>
      </c>
      <c r="AB20" s="138">
        <f>COUNTIF(DatosClientesPotenciales[[#This Row],[Origen del contacto ]],"Sitio web")</f>
        <v>0</v>
      </c>
      <c r="AC20" s="138">
        <f>COUNTIF(DatosClientesPotenciales[[#This Row],[Origen del contacto ]],"Instagram")</f>
        <v>0</v>
      </c>
      <c r="AD20" s="138">
        <f>COUNTIF(DatosClientesPotenciales[[#This Row],[Origen del contacto ]],"Tiktok")</f>
        <v>0</v>
      </c>
      <c r="AE20" s="138">
        <f>COUNTIF(DatosClientesPotenciales[[#This Row],[Origen del contacto ]],"Facebook")</f>
        <v>0</v>
      </c>
      <c r="AF20" s="138">
        <f>COUNTIF(DatosClientesPotenciales[[#This Row],[Origen del contacto ]],"Linkedin")</f>
        <v>0</v>
      </c>
      <c r="AG20" s="138">
        <f>COUNTIF(DatosClientesPotenciales[[#This Row],[Origen del contacto ]],"Google")</f>
        <v>0</v>
      </c>
      <c r="AH20" s="138">
        <f>COUNTIF(DatosClientesPotenciales[[#This Row],[Origen del contacto ]],"Whatsapp")</f>
        <v>0</v>
      </c>
      <c r="AI20" s="138">
        <f>COUNTIF(DatosClientesPotenciales[[#This Row],[Origen del contacto ]],"Otro")</f>
        <v>0</v>
      </c>
    </row>
    <row r="21" spans="2:35" ht="34.9" customHeight="1" x14ac:dyDescent="0.3">
      <c r="B21" s="51" t="str">
        <f>IFERROR(IF(AND(DatosClientesPotenciales[[#This Row],[Nombre del cliente potencial]] &lt;&gt; "", ROW(VentasPrevistas[Nombre del cliente potencial])&lt;&gt;ÚltimaEntrada),DatosClientesPotenciales[Nombre del cliente potencial], ""),"")</f>
        <v/>
      </c>
      <c r="C21" s="52" t="str">
        <f>IFERROR(IF(DatosClientesPotenciales[[#This Row],[Cierre de 
la previsión]] &lt;&gt;"",IF(DatosClientesPotenciales[[#This Row],[Cierre de 
la previsión]]= "Enero",DatosClientesPotenciales[Forecast],0),""),"")</f>
        <v/>
      </c>
      <c r="D21" s="52" t="str">
        <f>IFERROR(IF(DatosClientesPotenciales[[#This Row],[Cierre de 
la previsión]] &lt;&gt;"",IF(DatosClientesPotenciales[[#This Row],[Cierre de 
la previsión]] = "Febrero",DatosClientesPotenciales[Forecast],0),""),"")</f>
        <v/>
      </c>
      <c r="E21" s="52" t="str">
        <f>IFERROR(IF(DatosClientesPotenciales[[#This Row],[Cierre de 
la previsión]] &lt;&gt;"",IF(DatosClientesPotenciales[[#This Row],[Cierre de 
la previsión]] = "Marzo",DatosClientesPotenciales[Forecast],0),""),"")</f>
        <v/>
      </c>
      <c r="F21" s="53" t="str">
        <f>IFERROR(IF(DatosClientesPotenciales[[#This Row],[Cierre de 
la previsión]] &lt;&gt;"",IF(DatosClientesPotenciales[[#This Row],[Cierre de 
la previsión]] = "Abril",DatosClientesPotenciales[Forecast],0),""),"")</f>
        <v/>
      </c>
      <c r="G21" s="52" t="str">
        <f>IFERROR(IF(DatosClientesPotenciales[[#This Row],[Cierre de 
la previsión]] &lt;&gt;"",IF(DatosClientesPotenciales[[#This Row],[Cierre de 
la previsión]] = "Mayo",DatosClientesPotenciales[Forecast],0),""),"")</f>
        <v/>
      </c>
      <c r="H21" s="52" t="str">
        <f>IFERROR(IF(DatosClientesPotenciales[[#This Row],[Cierre de 
la previsión]] &lt;&gt;"",IF(DatosClientesPotenciales[[#This Row],[Cierre de 
la previsión]] = "Junio",DatosClientesPotenciales[Forecast],0),""),"")</f>
        <v/>
      </c>
      <c r="I21" s="52" t="str">
        <f>IFERROR(IF(DatosClientesPotenciales[[#This Row],[Cierre de 
la previsión]] &lt;&gt;"",IF(DatosClientesPotenciales[[#This Row],[Cierre de 
la previsión]] = "julio",DatosClientesPotenciales[Forecast],0),""),"")</f>
        <v/>
      </c>
      <c r="J21" s="53" t="str">
        <f>IFERROR(IF(DatosClientesPotenciales[[#This Row],[Cierre de 
la previsión]] &lt;&gt;"",IF(DatosClientesPotenciales[[#This Row],[Cierre de 
la previsión]] = "Agosto",DatosClientesPotenciales[Forecast],0),""),"")</f>
        <v/>
      </c>
      <c r="K21" s="52" t="str">
        <f>IFERROR(IF(DatosClientesPotenciales[[#This Row],[Cierre de 
la previsión]] &lt;&gt;"",IF(DatosClientesPotenciales[[#This Row],[Cierre de 
la previsión]] = "Septiembre",DatosClientesPotenciales[Forecast],0),""),"")</f>
        <v/>
      </c>
      <c r="L21" s="52" t="str">
        <f>IFERROR(IF(DatosClientesPotenciales[[#This Row],[Cierre de 
la previsión]] &lt;&gt;"",IF(DatosClientesPotenciales[[#This Row],[Cierre de 
la previsión]] = "Octubre",DatosClientesPotenciales[Forecast],0),""),"")</f>
        <v/>
      </c>
      <c r="M21" s="52" t="str">
        <f>IFERROR(IF(DatosClientesPotenciales[[#This Row],[Cierre de 
la previsión]] &lt;&gt;"",IF(DatosClientesPotenciales[[#This Row],[Cierre de 
la previsión]] = "Noviembre",DatosClientesPotenciales[Forecast],0),""),"")</f>
        <v/>
      </c>
      <c r="N21" s="52" t="str">
        <f>IFERROR(IF(DatosClientesPotenciales[[#This Row],[Cierre de 
la previsión]] &lt;&gt;"",IF(DatosClientesPotenciales[[#This Row],[Cierre de 
la previsión]] = "Diciembre",DatosClientesPotenciales[Forecast],0),""),"")</f>
        <v/>
      </c>
      <c r="P21" s="138">
        <f>COUNTIF(DatosClientesPotenciales[[#This Row],[Etapa]],"Prospecto")</f>
        <v>0</v>
      </c>
      <c r="Q21" s="138">
        <f>COUNTIF(DatosClientesPotenciales[[#This Row],[Etapa]],"Atendido")</f>
        <v>0</v>
      </c>
      <c r="R21" s="138">
        <f>COUNTIF(DatosClientesPotenciales[[#This Row],[Etapa]],"Cotización")</f>
        <v>0</v>
      </c>
      <c r="S21" s="138">
        <f>COUNTIF(DatosClientesPotenciales[[#This Row],[Etapa]],"En Pago")</f>
        <v>0</v>
      </c>
      <c r="T21" s="138">
        <f>COUNTIF(DatosClientesPotenciales[[#This Row],[Etapa]],"Perdido")</f>
        <v>0</v>
      </c>
      <c r="U21" s="138">
        <f>COUNTIF(DatosClientesPotenciales[[#This Row],[Etapa]],"Ganada")</f>
        <v>0</v>
      </c>
      <c r="V21" s="130">
        <f>IFERROR(IF(AND('Datos de clientes potenciales'!H21="Ganada", 'Datos de clientes potenciales'!I21&gt;0), 'Datos de clientes potenciales'!I21, 0), "")</f>
        <v>0</v>
      </c>
      <c r="W21" s="136">
        <f>IFERROR(IF(AND('Datos de clientes potenciales'!H21="Prospecto", 'Datos de clientes potenciales'!I21&gt;0), 'Datos de clientes potenciales'!I21, 0), "")</f>
        <v>0</v>
      </c>
      <c r="X21" s="136">
        <f>IFERROR(IF(AND('Datos de clientes potenciales'!H21="Atendido", 'Datos de clientes potenciales'!I21&gt;0), 'Datos de clientes potenciales'!I21, 0), "")</f>
        <v>0</v>
      </c>
      <c r="Y21" s="136">
        <f>IFERROR(IF(AND('Datos de clientes potenciales'!H21="Cotización", 'Datos de clientes potenciales'!I21&gt;0), 'Datos de clientes potenciales'!I21, 0), "")</f>
        <v>0</v>
      </c>
      <c r="Z21" s="136">
        <f>IFERROR(IF(AND('Datos de clientes potenciales'!H21="En pago", 'Datos de clientes potenciales'!I21&gt;0), 'Datos de clientes potenciales'!I21, 0), "")</f>
        <v>0</v>
      </c>
      <c r="AA21" s="138">
        <f>COUNTIF(DatosClientesPotenciales[[#This Row],[Origen del contacto ]],"Prospección")</f>
        <v>0</v>
      </c>
      <c r="AB21" s="138">
        <f>COUNTIF(DatosClientesPotenciales[[#This Row],[Origen del contacto ]],"Sitio web")</f>
        <v>0</v>
      </c>
      <c r="AC21" s="138">
        <f>COUNTIF(DatosClientesPotenciales[[#This Row],[Origen del contacto ]],"Instagram")</f>
        <v>0</v>
      </c>
      <c r="AD21" s="138">
        <f>COUNTIF(DatosClientesPotenciales[[#This Row],[Origen del contacto ]],"Tiktok")</f>
        <v>0</v>
      </c>
      <c r="AE21" s="138">
        <f>COUNTIF(DatosClientesPotenciales[[#This Row],[Origen del contacto ]],"Facebook")</f>
        <v>0</v>
      </c>
      <c r="AF21" s="138">
        <f>COUNTIF(DatosClientesPotenciales[[#This Row],[Origen del contacto ]],"Linkedin")</f>
        <v>0</v>
      </c>
      <c r="AG21" s="138">
        <f>COUNTIF(DatosClientesPotenciales[[#This Row],[Origen del contacto ]],"Google")</f>
        <v>0</v>
      </c>
      <c r="AH21" s="138">
        <f>COUNTIF(DatosClientesPotenciales[[#This Row],[Origen del contacto ]],"Whatsapp")</f>
        <v>0</v>
      </c>
      <c r="AI21" s="138">
        <f>COUNTIF(DatosClientesPotenciales[[#This Row],[Origen del contacto ]],"Otro")</f>
        <v>0</v>
      </c>
    </row>
    <row r="22" spans="2:35" ht="34.9" customHeight="1" x14ac:dyDescent="0.3">
      <c r="B22" s="51" t="str">
        <f>IFERROR(IF(AND(DatosClientesPotenciales[[#This Row],[Nombre del cliente potencial]] &lt;&gt; "", ROW(VentasPrevistas[Nombre del cliente potencial])&lt;&gt;ÚltimaEntrada),DatosClientesPotenciales[Nombre del cliente potencial], ""),"")</f>
        <v/>
      </c>
      <c r="C22" s="52" t="str">
        <f>IFERROR(IF(DatosClientesPotenciales[[#This Row],[Cierre de 
la previsión]] &lt;&gt;"",IF(DatosClientesPotenciales[[#This Row],[Cierre de 
la previsión]]= "Enero",DatosClientesPotenciales[Forecast],0),""),"")</f>
        <v/>
      </c>
      <c r="D22" s="52" t="str">
        <f>IFERROR(IF(DatosClientesPotenciales[[#This Row],[Cierre de 
la previsión]] &lt;&gt;"",IF(DatosClientesPotenciales[[#This Row],[Cierre de 
la previsión]] = "Febrero",DatosClientesPotenciales[Forecast],0),""),"")</f>
        <v/>
      </c>
      <c r="E22" s="52" t="str">
        <f>IFERROR(IF(DatosClientesPotenciales[[#This Row],[Cierre de 
la previsión]] &lt;&gt;"",IF(DatosClientesPotenciales[[#This Row],[Cierre de 
la previsión]] = "Marzo",DatosClientesPotenciales[Forecast],0),""),"")</f>
        <v/>
      </c>
      <c r="F22" s="53" t="str">
        <f>IFERROR(IF(DatosClientesPotenciales[[#This Row],[Cierre de 
la previsión]] &lt;&gt;"",IF(DatosClientesPotenciales[[#This Row],[Cierre de 
la previsión]] = "Abril",DatosClientesPotenciales[Forecast],0),""),"")</f>
        <v/>
      </c>
      <c r="G22" s="52" t="str">
        <f>IFERROR(IF(DatosClientesPotenciales[[#This Row],[Cierre de 
la previsión]] &lt;&gt;"",IF(DatosClientesPotenciales[[#This Row],[Cierre de 
la previsión]] = "Mayo",DatosClientesPotenciales[Forecast],0),""),"")</f>
        <v/>
      </c>
      <c r="H22" s="52" t="str">
        <f>IFERROR(IF(DatosClientesPotenciales[[#This Row],[Cierre de 
la previsión]] &lt;&gt;"",IF(DatosClientesPotenciales[[#This Row],[Cierre de 
la previsión]] = "Junio",DatosClientesPotenciales[Forecast],0),""),"")</f>
        <v/>
      </c>
      <c r="I22" s="52" t="str">
        <f>IFERROR(IF(DatosClientesPotenciales[[#This Row],[Cierre de 
la previsión]] &lt;&gt;"",IF(DatosClientesPotenciales[[#This Row],[Cierre de 
la previsión]] = "julio",DatosClientesPotenciales[Forecast],0),""),"")</f>
        <v/>
      </c>
      <c r="J22" s="53" t="str">
        <f>IFERROR(IF(DatosClientesPotenciales[[#This Row],[Cierre de 
la previsión]] &lt;&gt;"",IF(DatosClientesPotenciales[[#This Row],[Cierre de 
la previsión]] = "Agosto",DatosClientesPotenciales[Forecast],0),""),"")</f>
        <v/>
      </c>
      <c r="K22" s="52" t="str">
        <f>IFERROR(IF(DatosClientesPotenciales[[#This Row],[Cierre de 
la previsión]] &lt;&gt;"",IF(DatosClientesPotenciales[[#This Row],[Cierre de 
la previsión]] = "Septiembre",DatosClientesPotenciales[Forecast],0),""),"")</f>
        <v/>
      </c>
      <c r="L22" s="52" t="str">
        <f>IFERROR(IF(DatosClientesPotenciales[[#This Row],[Cierre de 
la previsión]] &lt;&gt;"",IF(DatosClientesPotenciales[[#This Row],[Cierre de 
la previsión]] = "Octubre",DatosClientesPotenciales[Forecast],0),""),"")</f>
        <v/>
      </c>
      <c r="M22" s="52" t="str">
        <f>IFERROR(IF(DatosClientesPotenciales[[#This Row],[Cierre de 
la previsión]] &lt;&gt;"",IF(DatosClientesPotenciales[[#This Row],[Cierre de 
la previsión]] = "Noviembre",DatosClientesPotenciales[Forecast],0),""),"")</f>
        <v/>
      </c>
      <c r="N22" s="52" t="str">
        <f>IFERROR(IF(DatosClientesPotenciales[[#This Row],[Cierre de 
la previsión]] &lt;&gt;"",IF(DatosClientesPotenciales[[#This Row],[Cierre de 
la previsión]] = "Diciembre",DatosClientesPotenciales[Forecast],0),""),"")</f>
        <v/>
      </c>
      <c r="P22" s="138">
        <f>COUNTIF(DatosClientesPotenciales[[#This Row],[Etapa]],"Prospecto")</f>
        <v>0</v>
      </c>
      <c r="Q22" s="138">
        <f>COUNTIF(DatosClientesPotenciales[[#This Row],[Etapa]],"Atendido")</f>
        <v>0</v>
      </c>
      <c r="R22" s="138">
        <f>COUNTIF(DatosClientesPotenciales[[#This Row],[Etapa]],"Cotización")</f>
        <v>0</v>
      </c>
      <c r="S22" s="138">
        <f>COUNTIF(DatosClientesPotenciales[[#This Row],[Etapa]],"En Pago")</f>
        <v>0</v>
      </c>
      <c r="T22" s="138">
        <f>COUNTIF(DatosClientesPotenciales[[#This Row],[Etapa]],"Perdido")</f>
        <v>0</v>
      </c>
      <c r="U22" s="138">
        <f>COUNTIF(DatosClientesPotenciales[[#This Row],[Etapa]],"Ganada")</f>
        <v>0</v>
      </c>
      <c r="V22" s="130">
        <f>IFERROR(IF(AND('Datos de clientes potenciales'!H22="Ganada", 'Datos de clientes potenciales'!I22&gt;0), 'Datos de clientes potenciales'!I22, 0), "")</f>
        <v>0</v>
      </c>
      <c r="W22" s="136">
        <f>IFERROR(IF(AND('Datos de clientes potenciales'!H22="Prospecto", 'Datos de clientes potenciales'!I22&gt;0), 'Datos de clientes potenciales'!I22, 0), "")</f>
        <v>0</v>
      </c>
      <c r="X22" s="136">
        <f>IFERROR(IF(AND('Datos de clientes potenciales'!H22="Atendido", 'Datos de clientes potenciales'!I22&gt;0), 'Datos de clientes potenciales'!I22, 0), "")</f>
        <v>0</v>
      </c>
      <c r="Y22" s="136">
        <f>IFERROR(IF(AND('Datos de clientes potenciales'!H22="Cotización", 'Datos de clientes potenciales'!I22&gt;0), 'Datos de clientes potenciales'!I22, 0), "")</f>
        <v>0</v>
      </c>
      <c r="Z22" s="136">
        <f>IFERROR(IF(AND('Datos de clientes potenciales'!H22="En pago", 'Datos de clientes potenciales'!I22&gt;0), 'Datos de clientes potenciales'!I22, 0), "")</f>
        <v>0</v>
      </c>
      <c r="AA22" s="138">
        <f>COUNTIF(DatosClientesPotenciales[[#This Row],[Origen del contacto ]],"Prospección")</f>
        <v>0</v>
      </c>
      <c r="AB22" s="138">
        <f>COUNTIF(DatosClientesPotenciales[[#This Row],[Origen del contacto ]],"Sitio web")</f>
        <v>0</v>
      </c>
      <c r="AC22" s="138">
        <f>COUNTIF(DatosClientesPotenciales[[#This Row],[Origen del contacto ]],"Instagram")</f>
        <v>0</v>
      </c>
      <c r="AD22" s="138">
        <f>COUNTIF(DatosClientesPotenciales[[#This Row],[Origen del contacto ]],"Tiktok")</f>
        <v>0</v>
      </c>
      <c r="AE22" s="138">
        <f>COUNTIF(DatosClientesPotenciales[[#This Row],[Origen del contacto ]],"Facebook")</f>
        <v>0</v>
      </c>
      <c r="AF22" s="138">
        <f>COUNTIF(DatosClientesPotenciales[[#This Row],[Origen del contacto ]],"Linkedin")</f>
        <v>0</v>
      </c>
      <c r="AG22" s="138">
        <f>COUNTIF(DatosClientesPotenciales[[#This Row],[Origen del contacto ]],"Google")</f>
        <v>0</v>
      </c>
      <c r="AH22" s="138">
        <f>COUNTIF(DatosClientesPotenciales[[#This Row],[Origen del contacto ]],"Whatsapp")</f>
        <v>0</v>
      </c>
      <c r="AI22" s="138">
        <f>COUNTIF(DatosClientesPotenciales[[#This Row],[Origen del contacto ]],"Otro")</f>
        <v>0</v>
      </c>
    </row>
    <row r="23" spans="2:35" ht="34.9" customHeight="1" x14ac:dyDescent="0.3">
      <c r="B23" s="51" t="str">
        <f>IFERROR(IF(AND(DatosClientesPotenciales[[#This Row],[Nombre del cliente potencial]] &lt;&gt; "", ROW(VentasPrevistas[Nombre del cliente potencial])&lt;&gt;ÚltimaEntrada),DatosClientesPotenciales[Nombre del cliente potencial], ""),"")</f>
        <v/>
      </c>
      <c r="C23" s="52" t="str">
        <f>IFERROR(IF(DatosClientesPotenciales[[#This Row],[Cierre de 
la previsión]] &lt;&gt;"",IF(DatosClientesPotenciales[[#This Row],[Cierre de 
la previsión]]= "Enero",DatosClientesPotenciales[Forecast],0),""),"")</f>
        <v/>
      </c>
      <c r="D23" s="52" t="str">
        <f>IFERROR(IF(DatosClientesPotenciales[[#This Row],[Cierre de 
la previsión]] &lt;&gt;"",IF(DatosClientesPotenciales[[#This Row],[Cierre de 
la previsión]] = "Febrero",DatosClientesPotenciales[Forecast],0),""),"")</f>
        <v/>
      </c>
      <c r="E23" s="52" t="str">
        <f>IFERROR(IF(DatosClientesPotenciales[[#This Row],[Cierre de 
la previsión]] &lt;&gt;"",IF(DatosClientesPotenciales[[#This Row],[Cierre de 
la previsión]] = "Marzo",DatosClientesPotenciales[Forecast],0),""),"")</f>
        <v/>
      </c>
      <c r="F23" s="53" t="str">
        <f>IFERROR(IF(DatosClientesPotenciales[[#This Row],[Cierre de 
la previsión]] &lt;&gt;"",IF(DatosClientesPotenciales[[#This Row],[Cierre de 
la previsión]] = "Abril",DatosClientesPotenciales[Forecast],0),""),"")</f>
        <v/>
      </c>
      <c r="G23" s="52" t="str">
        <f>IFERROR(IF(DatosClientesPotenciales[[#This Row],[Cierre de 
la previsión]] &lt;&gt;"",IF(DatosClientesPotenciales[[#This Row],[Cierre de 
la previsión]] = "Mayo",DatosClientesPotenciales[Forecast],0),""),"")</f>
        <v/>
      </c>
      <c r="H23" s="52" t="str">
        <f>IFERROR(IF(DatosClientesPotenciales[[#This Row],[Cierre de 
la previsión]] &lt;&gt;"",IF(DatosClientesPotenciales[[#This Row],[Cierre de 
la previsión]] = "Junio",DatosClientesPotenciales[Forecast],0),""),"")</f>
        <v/>
      </c>
      <c r="I23" s="52" t="str">
        <f>IFERROR(IF(DatosClientesPotenciales[[#This Row],[Cierre de 
la previsión]] &lt;&gt;"",IF(DatosClientesPotenciales[[#This Row],[Cierre de 
la previsión]] = "julio",DatosClientesPotenciales[Forecast],0),""),"")</f>
        <v/>
      </c>
      <c r="J23" s="53" t="str">
        <f>IFERROR(IF(DatosClientesPotenciales[[#This Row],[Cierre de 
la previsión]] &lt;&gt;"",IF(DatosClientesPotenciales[[#This Row],[Cierre de 
la previsión]] = "Agosto",DatosClientesPotenciales[Forecast],0),""),"")</f>
        <v/>
      </c>
      <c r="K23" s="52" t="str">
        <f>IFERROR(IF(DatosClientesPotenciales[[#This Row],[Cierre de 
la previsión]] &lt;&gt;"",IF(DatosClientesPotenciales[[#This Row],[Cierre de 
la previsión]] = "Septiembre",DatosClientesPotenciales[Forecast],0),""),"")</f>
        <v/>
      </c>
      <c r="L23" s="52" t="str">
        <f>IFERROR(IF(DatosClientesPotenciales[[#This Row],[Cierre de 
la previsión]] &lt;&gt;"",IF(DatosClientesPotenciales[[#This Row],[Cierre de 
la previsión]] = "Octubre",DatosClientesPotenciales[Forecast],0),""),"")</f>
        <v/>
      </c>
      <c r="M23" s="52" t="str">
        <f>IFERROR(IF(DatosClientesPotenciales[[#This Row],[Cierre de 
la previsión]] &lt;&gt;"",IF(DatosClientesPotenciales[[#This Row],[Cierre de 
la previsión]] = "Noviembre",DatosClientesPotenciales[Forecast],0),""),"")</f>
        <v/>
      </c>
      <c r="N23" s="52" t="str">
        <f>IFERROR(IF(DatosClientesPotenciales[[#This Row],[Cierre de 
la previsión]] &lt;&gt;"",IF(DatosClientesPotenciales[[#This Row],[Cierre de 
la previsión]] = "Diciembre",DatosClientesPotenciales[Forecast],0),""),"")</f>
        <v/>
      </c>
      <c r="P23" s="138">
        <f>COUNTIF(DatosClientesPotenciales[[#This Row],[Etapa]],"Prospecto")</f>
        <v>0</v>
      </c>
      <c r="Q23" s="138">
        <f>COUNTIF(DatosClientesPotenciales[[#This Row],[Etapa]],"Atendido")</f>
        <v>0</v>
      </c>
      <c r="R23" s="138">
        <f>COUNTIF(DatosClientesPotenciales[[#This Row],[Etapa]],"Cotización")</f>
        <v>0</v>
      </c>
      <c r="S23" s="138">
        <f>COUNTIF(DatosClientesPotenciales[[#This Row],[Etapa]],"En Pago")</f>
        <v>0</v>
      </c>
      <c r="T23" s="138">
        <f>COUNTIF(DatosClientesPotenciales[[#This Row],[Etapa]],"Perdido")</f>
        <v>0</v>
      </c>
      <c r="U23" s="138">
        <f>COUNTIF(DatosClientesPotenciales[[#This Row],[Etapa]],"Ganada")</f>
        <v>0</v>
      </c>
      <c r="V23" s="130">
        <f>IFERROR(IF(AND('Datos de clientes potenciales'!H23="Ganada", 'Datos de clientes potenciales'!I23&gt;0), 'Datos de clientes potenciales'!I23, 0), "")</f>
        <v>0</v>
      </c>
      <c r="W23" s="136">
        <f>IFERROR(IF(AND('Datos de clientes potenciales'!H23="Prospecto", 'Datos de clientes potenciales'!I23&gt;0), 'Datos de clientes potenciales'!I23, 0), "")</f>
        <v>0</v>
      </c>
      <c r="X23" s="136">
        <f>IFERROR(IF(AND('Datos de clientes potenciales'!H23="Atendido", 'Datos de clientes potenciales'!I23&gt;0), 'Datos de clientes potenciales'!I23, 0), "")</f>
        <v>0</v>
      </c>
      <c r="Y23" s="136">
        <f>IFERROR(IF(AND('Datos de clientes potenciales'!H23="Cotización", 'Datos de clientes potenciales'!I23&gt;0), 'Datos de clientes potenciales'!I23, 0), "")</f>
        <v>0</v>
      </c>
      <c r="Z23" s="136">
        <f>IFERROR(IF(AND('Datos de clientes potenciales'!H23="En pago", 'Datos de clientes potenciales'!I23&gt;0), 'Datos de clientes potenciales'!I23, 0), "")</f>
        <v>0</v>
      </c>
      <c r="AA23" s="138">
        <f>COUNTIF(DatosClientesPotenciales[[#This Row],[Origen del contacto ]],"Prospección")</f>
        <v>0</v>
      </c>
      <c r="AB23" s="138">
        <f>COUNTIF(DatosClientesPotenciales[[#This Row],[Origen del contacto ]],"Sitio web")</f>
        <v>0</v>
      </c>
      <c r="AC23" s="138">
        <f>COUNTIF(DatosClientesPotenciales[[#This Row],[Origen del contacto ]],"Instagram")</f>
        <v>0</v>
      </c>
      <c r="AD23" s="138">
        <f>COUNTIF(DatosClientesPotenciales[[#This Row],[Origen del contacto ]],"Tiktok")</f>
        <v>0</v>
      </c>
      <c r="AE23" s="138">
        <f>COUNTIF(DatosClientesPotenciales[[#This Row],[Origen del contacto ]],"Facebook")</f>
        <v>0</v>
      </c>
      <c r="AF23" s="138">
        <f>COUNTIF(DatosClientesPotenciales[[#This Row],[Origen del contacto ]],"Linkedin")</f>
        <v>0</v>
      </c>
      <c r="AG23" s="138">
        <f>COUNTIF(DatosClientesPotenciales[[#This Row],[Origen del contacto ]],"Google")</f>
        <v>0</v>
      </c>
      <c r="AH23" s="138">
        <f>COUNTIF(DatosClientesPotenciales[[#This Row],[Origen del contacto ]],"Whatsapp")</f>
        <v>0</v>
      </c>
      <c r="AI23" s="138">
        <f>COUNTIF(DatosClientesPotenciales[[#This Row],[Origen del contacto ]],"Otro")</f>
        <v>0</v>
      </c>
    </row>
    <row r="24" spans="2:35" ht="34.9" customHeight="1" x14ac:dyDescent="0.3">
      <c r="B24" s="51" t="str">
        <f>IFERROR(IF(AND(DatosClientesPotenciales[[#This Row],[Nombre del cliente potencial]] &lt;&gt; "", ROW(VentasPrevistas[Nombre del cliente potencial])&lt;&gt;ÚltimaEntrada),DatosClientesPotenciales[Nombre del cliente potencial], ""),"")</f>
        <v/>
      </c>
      <c r="C24" s="52" t="str">
        <f>IFERROR(IF(DatosClientesPotenciales[[#This Row],[Cierre de 
la previsión]] &lt;&gt;"",IF(DatosClientesPotenciales[[#This Row],[Cierre de 
la previsión]]= "Enero",DatosClientesPotenciales[Forecast],0),""),"")</f>
        <v/>
      </c>
      <c r="D24" s="52" t="str">
        <f>IFERROR(IF(DatosClientesPotenciales[[#This Row],[Cierre de 
la previsión]] &lt;&gt;"",IF(DatosClientesPotenciales[[#This Row],[Cierre de 
la previsión]] = "Febrero",DatosClientesPotenciales[Forecast],0),""),"")</f>
        <v/>
      </c>
      <c r="E24" s="52" t="str">
        <f>IFERROR(IF(DatosClientesPotenciales[[#This Row],[Cierre de 
la previsión]] &lt;&gt;"",IF(DatosClientesPotenciales[[#This Row],[Cierre de 
la previsión]] = "Marzo",DatosClientesPotenciales[Forecast],0),""),"")</f>
        <v/>
      </c>
      <c r="F24" s="53" t="str">
        <f>IFERROR(IF(DatosClientesPotenciales[[#This Row],[Cierre de 
la previsión]] &lt;&gt;"",IF(DatosClientesPotenciales[[#This Row],[Cierre de 
la previsión]] = "Abril",DatosClientesPotenciales[Forecast],0),""),"")</f>
        <v/>
      </c>
      <c r="G24" s="52" t="str">
        <f>IFERROR(IF(DatosClientesPotenciales[[#This Row],[Cierre de 
la previsión]] &lt;&gt;"",IF(DatosClientesPotenciales[[#This Row],[Cierre de 
la previsión]] = "Mayo",DatosClientesPotenciales[Forecast],0),""),"")</f>
        <v/>
      </c>
      <c r="H24" s="52" t="str">
        <f>IFERROR(IF(DatosClientesPotenciales[[#This Row],[Cierre de 
la previsión]] &lt;&gt;"",IF(DatosClientesPotenciales[[#This Row],[Cierre de 
la previsión]] = "Junio",DatosClientesPotenciales[Forecast],0),""),"")</f>
        <v/>
      </c>
      <c r="I24" s="52" t="str">
        <f>IFERROR(IF(DatosClientesPotenciales[[#This Row],[Cierre de 
la previsión]] &lt;&gt;"",IF(DatosClientesPotenciales[[#This Row],[Cierre de 
la previsión]] = "julio",DatosClientesPotenciales[Forecast],0),""),"")</f>
        <v/>
      </c>
      <c r="J24" s="53" t="str">
        <f>IFERROR(IF(DatosClientesPotenciales[[#This Row],[Cierre de 
la previsión]] &lt;&gt;"",IF(DatosClientesPotenciales[[#This Row],[Cierre de 
la previsión]] = "Agosto",DatosClientesPotenciales[Forecast],0),""),"")</f>
        <v/>
      </c>
      <c r="K24" s="52" t="str">
        <f>IFERROR(IF(DatosClientesPotenciales[[#This Row],[Cierre de 
la previsión]] &lt;&gt;"",IF(DatosClientesPotenciales[[#This Row],[Cierre de 
la previsión]] = "Septiembre",DatosClientesPotenciales[Forecast],0),""),"")</f>
        <v/>
      </c>
      <c r="L24" s="52" t="str">
        <f>IFERROR(IF(DatosClientesPotenciales[[#This Row],[Cierre de 
la previsión]] &lt;&gt;"",IF(DatosClientesPotenciales[[#This Row],[Cierre de 
la previsión]] = "Octubre",DatosClientesPotenciales[Forecast],0),""),"")</f>
        <v/>
      </c>
      <c r="M24" s="52" t="str">
        <f>IFERROR(IF(DatosClientesPotenciales[[#This Row],[Cierre de 
la previsión]] &lt;&gt;"",IF(DatosClientesPotenciales[[#This Row],[Cierre de 
la previsión]] = "Noviembre",DatosClientesPotenciales[Forecast],0),""),"")</f>
        <v/>
      </c>
      <c r="N24" s="52" t="str">
        <f>IFERROR(IF(DatosClientesPotenciales[[#This Row],[Cierre de 
la previsión]] &lt;&gt;"",IF(DatosClientesPotenciales[[#This Row],[Cierre de 
la previsión]] = "Diciembre",DatosClientesPotenciales[Forecast],0),""),"")</f>
        <v/>
      </c>
      <c r="P24" s="138">
        <f>COUNTIF(DatosClientesPotenciales[[#This Row],[Etapa]],"Prospecto")</f>
        <v>0</v>
      </c>
      <c r="Q24" s="138">
        <f>COUNTIF(DatosClientesPotenciales[[#This Row],[Etapa]],"Atendido")</f>
        <v>0</v>
      </c>
      <c r="R24" s="138">
        <f>COUNTIF(DatosClientesPotenciales[[#This Row],[Etapa]],"Cotización")</f>
        <v>0</v>
      </c>
      <c r="S24" s="138">
        <f>COUNTIF(DatosClientesPotenciales[[#This Row],[Etapa]],"En Pago")</f>
        <v>0</v>
      </c>
      <c r="T24" s="138">
        <f>COUNTIF(DatosClientesPotenciales[[#This Row],[Etapa]],"Perdido")</f>
        <v>0</v>
      </c>
      <c r="U24" s="138">
        <f>COUNTIF(DatosClientesPotenciales[[#This Row],[Etapa]],"Ganada")</f>
        <v>0</v>
      </c>
      <c r="V24" s="130">
        <f>IFERROR(IF(AND('Datos de clientes potenciales'!H24="Ganada", 'Datos de clientes potenciales'!I24&gt;0), 'Datos de clientes potenciales'!I24, 0), "")</f>
        <v>0</v>
      </c>
      <c r="W24" s="136">
        <f>IFERROR(IF(AND('Datos de clientes potenciales'!H24="Prospecto", 'Datos de clientes potenciales'!I24&gt;0), 'Datos de clientes potenciales'!I24, 0), "")</f>
        <v>0</v>
      </c>
      <c r="X24" s="136">
        <f>IFERROR(IF(AND('Datos de clientes potenciales'!H24="Atendido", 'Datos de clientes potenciales'!I24&gt;0), 'Datos de clientes potenciales'!I24, 0), "")</f>
        <v>0</v>
      </c>
      <c r="Y24" s="136">
        <f>IFERROR(IF(AND('Datos de clientes potenciales'!H24="Cotización", 'Datos de clientes potenciales'!I24&gt;0), 'Datos de clientes potenciales'!I24, 0), "")</f>
        <v>0</v>
      </c>
      <c r="Z24" s="136">
        <f>IFERROR(IF(AND('Datos de clientes potenciales'!H24="En pago", 'Datos de clientes potenciales'!I24&gt;0), 'Datos de clientes potenciales'!I24, 0), "")</f>
        <v>0</v>
      </c>
      <c r="AA24" s="138">
        <f>COUNTIF(DatosClientesPotenciales[[#This Row],[Origen del contacto ]],"Prospección")</f>
        <v>0</v>
      </c>
      <c r="AB24" s="138">
        <f>COUNTIF(DatosClientesPotenciales[[#This Row],[Origen del contacto ]],"Sitio web")</f>
        <v>0</v>
      </c>
      <c r="AC24" s="138">
        <f>COUNTIF(DatosClientesPotenciales[[#This Row],[Origen del contacto ]],"Instagram")</f>
        <v>0</v>
      </c>
      <c r="AD24" s="138">
        <f>COUNTIF(DatosClientesPotenciales[[#This Row],[Origen del contacto ]],"Tiktok")</f>
        <v>0</v>
      </c>
      <c r="AE24" s="138">
        <f>COUNTIF(DatosClientesPotenciales[[#This Row],[Origen del contacto ]],"Facebook")</f>
        <v>0</v>
      </c>
      <c r="AF24" s="138">
        <f>COUNTIF(DatosClientesPotenciales[[#This Row],[Origen del contacto ]],"Linkedin")</f>
        <v>0</v>
      </c>
      <c r="AG24" s="138">
        <f>COUNTIF(DatosClientesPotenciales[[#This Row],[Origen del contacto ]],"Google")</f>
        <v>0</v>
      </c>
      <c r="AH24" s="138">
        <f>COUNTIF(DatosClientesPotenciales[[#This Row],[Origen del contacto ]],"Whatsapp")</f>
        <v>0</v>
      </c>
      <c r="AI24" s="138">
        <f>COUNTIF(DatosClientesPotenciales[[#This Row],[Origen del contacto ]],"Otro")</f>
        <v>0</v>
      </c>
    </row>
    <row r="25" spans="2:35" ht="34.9" customHeight="1" x14ac:dyDescent="0.3">
      <c r="B25" s="51" t="str">
        <f>IFERROR(IF(AND(DatosClientesPotenciales[[#This Row],[Nombre del cliente potencial]] &lt;&gt; "", ROW(VentasPrevistas[Nombre del cliente potencial])&lt;&gt;ÚltimaEntrada),DatosClientesPotenciales[Nombre del cliente potencial], ""),"")</f>
        <v/>
      </c>
      <c r="C25" s="52" t="str">
        <f>IFERROR(IF(DatosClientesPotenciales[[#This Row],[Cierre de 
la previsión]] &lt;&gt;"",IF(DatosClientesPotenciales[[#This Row],[Cierre de 
la previsión]]= "Enero",DatosClientesPotenciales[Forecast],0),""),"")</f>
        <v/>
      </c>
      <c r="D25" s="52" t="str">
        <f>IFERROR(IF(DatosClientesPotenciales[[#This Row],[Cierre de 
la previsión]] &lt;&gt;"",IF(DatosClientesPotenciales[[#This Row],[Cierre de 
la previsión]] = "Febrero",DatosClientesPotenciales[Forecast],0),""),"")</f>
        <v/>
      </c>
      <c r="E25" s="52" t="str">
        <f>IFERROR(IF(DatosClientesPotenciales[[#This Row],[Cierre de 
la previsión]] &lt;&gt;"",IF(DatosClientesPotenciales[[#This Row],[Cierre de 
la previsión]] = "Marzo",DatosClientesPotenciales[Forecast],0),""),"")</f>
        <v/>
      </c>
      <c r="F25" s="53" t="str">
        <f>IFERROR(IF(DatosClientesPotenciales[[#This Row],[Cierre de 
la previsión]] &lt;&gt;"",IF(DatosClientesPotenciales[[#This Row],[Cierre de 
la previsión]] = "Abril",DatosClientesPotenciales[Forecast],0),""),"")</f>
        <v/>
      </c>
      <c r="G25" s="52" t="str">
        <f>IFERROR(IF(DatosClientesPotenciales[[#This Row],[Cierre de 
la previsión]] &lt;&gt;"",IF(DatosClientesPotenciales[[#This Row],[Cierre de 
la previsión]] = "Mayo",DatosClientesPotenciales[Forecast],0),""),"")</f>
        <v/>
      </c>
      <c r="H25" s="52" t="str">
        <f>IFERROR(IF(DatosClientesPotenciales[[#This Row],[Cierre de 
la previsión]] &lt;&gt;"",IF(DatosClientesPotenciales[[#This Row],[Cierre de 
la previsión]] = "Junio",DatosClientesPotenciales[Forecast],0),""),"")</f>
        <v/>
      </c>
      <c r="I25" s="52" t="str">
        <f>IFERROR(IF(DatosClientesPotenciales[[#This Row],[Cierre de 
la previsión]] &lt;&gt;"",IF(DatosClientesPotenciales[[#This Row],[Cierre de 
la previsión]] = "julio",DatosClientesPotenciales[Forecast],0),""),"")</f>
        <v/>
      </c>
      <c r="J25" s="53" t="str">
        <f>IFERROR(IF(DatosClientesPotenciales[[#This Row],[Cierre de 
la previsión]] &lt;&gt;"",IF(DatosClientesPotenciales[[#This Row],[Cierre de 
la previsión]] = "Agosto",DatosClientesPotenciales[Forecast],0),""),"")</f>
        <v/>
      </c>
      <c r="K25" s="52" t="str">
        <f>IFERROR(IF(DatosClientesPotenciales[[#This Row],[Cierre de 
la previsión]] &lt;&gt;"",IF(DatosClientesPotenciales[[#This Row],[Cierre de 
la previsión]] = "Septiembre",DatosClientesPotenciales[Forecast],0),""),"")</f>
        <v/>
      </c>
      <c r="L25" s="52" t="str">
        <f>IFERROR(IF(DatosClientesPotenciales[[#This Row],[Cierre de 
la previsión]] &lt;&gt;"",IF(DatosClientesPotenciales[[#This Row],[Cierre de 
la previsión]] = "Octubre",DatosClientesPotenciales[Forecast],0),""),"")</f>
        <v/>
      </c>
      <c r="M25" s="52" t="str">
        <f>IFERROR(IF(DatosClientesPotenciales[[#This Row],[Cierre de 
la previsión]] &lt;&gt;"",IF(DatosClientesPotenciales[[#This Row],[Cierre de 
la previsión]] = "Noviembre",DatosClientesPotenciales[Forecast],0),""),"")</f>
        <v/>
      </c>
      <c r="N25" s="52" t="str">
        <f>IFERROR(IF(DatosClientesPotenciales[[#This Row],[Cierre de 
la previsión]] &lt;&gt;"",IF(DatosClientesPotenciales[[#This Row],[Cierre de 
la previsión]] = "Diciembre",DatosClientesPotenciales[Forecast],0),""),"")</f>
        <v/>
      </c>
      <c r="P25" s="138">
        <f>COUNTIF(DatosClientesPotenciales[[#This Row],[Etapa]],"Prospecto")</f>
        <v>0</v>
      </c>
      <c r="Q25" s="138">
        <f>COUNTIF(DatosClientesPotenciales[[#This Row],[Etapa]],"Atendido")</f>
        <v>0</v>
      </c>
      <c r="R25" s="138">
        <f>COUNTIF(DatosClientesPotenciales[[#This Row],[Etapa]],"Cotización")</f>
        <v>0</v>
      </c>
      <c r="S25" s="138">
        <f>COUNTIF(DatosClientesPotenciales[[#This Row],[Etapa]],"En Pago")</f>
        <v>0</v>
      </c>
      <c r="T25" s="138">
        <f>COUNTIF(DatosClientesPotenciales[[#This Row],[Etapa]],"Perdido")</f>
        <v>0</v>
      </c>
      <c r="U25" s="138">
        <f>COUNTIF(DatosClientesPotenciales[[#This Row],[Etapa]],"Ganada")</f>
        <v>0</v>
      </c>
      <c r="V25" s="130">
        <f>IFERROR(IF(AND('Datos de clientes potenciales'!H25="Ganada", 'Datos de clientes potenciales'!I25&gt;0), 'Datos de clientes potenciales'!I25, 0), "")</f>
        <v>0</v>
      </c>
      <c r="W25" s="136">
        <f>IFERROR(IF(AND('Datos de clientes potenciales'!H25="Prospecto", 'Datos de clientes potenciales'!I25&gt;0), 'Datos de clientes potenciales'!I25, 0), "")</f>
        <v>0</v>
      </c>
      <c r="X25" s="136">
        <f>IFERROR(IF(AND('Datos de clientes potenciales'!H25="Atendido", 'Datos de clientes potenciales'!I25&gt;0), 'Datos de clientes potenciales'!I25, 0), "")</f>
        <v>0</v>
      </c>
      <c r="Y25" s="136">
        <f>IFERROR(IF(AND('Datos de clientes potenciales'!H25="Cotización", 'Datos de clientes potenciales'!I25&gt;0), 'Datos de clientes potenciales'!I25, 0), "")</f>
        <v>0</v>
      </c>
      <c r="Z25" s="136">
        <f>IFERROR(IF(AND('Datos de clientes potenciales'!H25="En pago", 'Datos de clientes potenciales'!I25&gt;0), 'Datos de clientes potenciales'!I25, 0), "")</f>
        <v>0</v>
      </c>
      <c r="AA25" s="138">
        <f>COUNTIF(DatosClientesPotenciales[[#This Row],[Origen del contacto ]],"Prospección")</f>
        <v>0</v>
      </c>
      <c r="AB25" s="138">
        <f>COUNTIF(DatosClientesPotenciales[[#This Row],[Origen del contacto ]],"Sitio web")</f>
        <v>0</v>
      </c>
      <c r="AC25" s="138">
        <f>COUNTIF(DatosClientesPotenciales[[#This Row],[Origen del contacto ]],"Instagram")</f>
        <v>0</v>
      </c>
      <c r="AD25" s="138">
        <f>COUNTIF(DatosClientesPotenciales[[#This Row],[Origen del contacto ]],"Tiktok")</f>
        <v>0</v>
      </c>
      <c r="AE25" s="138">
        <f>COUNTIF(DatosClientesPotenciales[[#This Row],[Origen del contacto ]],"Facebook")</f>
        <v>0</v>
      </c>
      <c r="AF25" s="138">
        <f>COUNTIF(DatosClientesPotenciales[[#This Row],[Origen del contacto ]],"Linkedin")</f>
        <v>0</v>
      </c>
      <c r="AG25" s="138">
        <f>COUNTIF(DatosClientesPotenciales[[#This Row],[Origen del contacto ]],"Google")</f>
        <v>0</v>
      </c>
      <c r="AH25" s="138">
        <f>COUNTIF(DatosClientesPotenciales[[#This Row],[Origen del contacto ]],"Whatsapp")</f>
        <v>0</v>
      </c>
      <c r="AI25" s="138">
        <f>COUNTIF(DatosClientesPotenciales[[#This Row],[Origen del contacto ]],"Otro")</f>
        <v>0</v>
      </c>
    </row>
    <row r="26" spans="2:35" ht="34.9" customHeight="1" x14ac:dyDescent="0.3">
      <c r="B26" s="51" t="str">
        <f>IFERROR(IF(AND(DatosClientesPotenciales[[#This Row],[Nombre del cliente potencial]] &lt;&gt; "", ROW(VentasPrevistas[Nombre del cliente potencial])&lt;&gt;ÚltimaEntrada),DatosClientesPotenciales[Nombre del cliente potencial], ""),"")</f>
        <v/>
      </c>
      <c r="C26" s="52" t="str">
        <f>IFERROR(IF(DatosClientesPotenciales[[#This Row],[Cierre de 
la previsión]] &lt;&gt;"",IF(DatosClientesPotenciales[[#This Row],[Cierre de 
la previsión]]= "Enero",DatosClientesPotenciales[Forecast],0),""),"")</f>
        <v/>
      </c>
      <c r="D26" s="52" t="str">
        <f>IFERROR(IF(DatosClientesPotenciales[[#This Row],[Cierre de 
la previsión]] &lt;&gt;"",IF(DatosClientesPotenciales[[#This Row],[Cierre de 
la previsión]] = "Febrero",DatosClientesPotenciales[Forecast],0),""),"")</f>
        <v/>
      </c>
      <c r="E26" s="52" t="str">
        <f>IFERROR(IF(DatosClientesPotenciales[[#This Row],[Cierre de 
la previsión]] &lt;&gt;"",IF(DatosClientesPotenciales[[#This Row],[Cierre de 
la previsión]] = "Marzo",DatosClientesPotenciales[Forecast],0),""),"")</f>
        <v/>
      </c>
      <c r="F26" s="53" t="str">
        <f>IFERROR(IF(DatosClientesPotenciales[[#This Row],[Cierre de 
la previsión]] &lt;&gt;"",IF(DatosClientesPotenciales[[#This Row],[Cierre de 
la previsión]] = "Abril",DatosClientesPotenciales[Forecast],0),""),"")</f>
        <v/>
      </c>
      <c r="G26" s="52" t="str">
        <f>IFERROR(IF(DatosClientesPotenciales[[#This Row],[Cierre de 
la previsión]] &lt;&gt;"",IF(DatosClientesPotenciales[[#This Row],[Cierre de 
la previsión]] = "Mayo",DatosClientesPotenciales[Forecast],0),""),"")</f>
        <v/>
      </c>
      <c r="H26" s="52" t="str">
        <f>IFERROR(IF(DatosClientesPotenciales[[#This Row],[Cierre de 
la previsión]] &lt;&gt;"",IF(DatosClientesPotenciales[[#This Row],[Cierre de 
la previsión]] = "Junio",DatosClientesPotenciales[Forecast],0),""),"")</f>
        <v/>
      </c>
      <c r="I26" s="52" t="str">
        <f>IFERROR(IF(DatosClientesPotenciales[[#This Row],[Cierre de 
la previsión]] &lt;&gt;"",IF(DatosClientesPotenciales[[#This Row],[Cierre de 
la previsión]] = "julio",DatosClientesPotenciales[Forecast],0),""),"")</f>
        <v/>
      </c>
      <c r="J26" s="53" t="str">
        <f>IFERROR(IF(DatosClientesPotenciales[[#This Row],[Cierre de 
la previsión]] &lt;&gt;"",IF(DatosClientesPotenciales[[#This Row],[Cierre de 
la previsión]] = "Agosto",DatosClientesPotenciales[Forecast],0),""),"")</f>
        <v/>
      </c>
      <c r="K26" s="52" t="str">
        <f>IFERROR(IF(DatosClientesPotenciales[[#This Row],[Cierre de 
la previsión]] &lt;&gt;"",IF(DatosClientesPotenciales[[#This Row],[Cierre de 
la previsión]] = "Septiembre",DatosClientesPotenciales[Forecast],0),""),"")</f>
        <v/>
      </c>
      <c r="L26" s="52" t="str">
        <f>IFERROR(IF(DatosClientesPotenciales[[#This Row],[Cierre de 
la previsión]] &lt;&gt;"",IF(DatosClientesPotenciales[[#This Row],[Cierre de 
la previsión]] = "Octubre",DatosClientesPotenciales[Forecast],0),""),"")</f>
        <v/>
      </c>
      <c r="M26" s="52" t="str">
        <f>IFERROR(IF(DatosClientesPotenciales[[#This Row],[Cierre de 
la previsión]] &lt;&gt;"",IF(DatosClientesPotenciales[[#This Row],[Cierre de 
la previsión]] = "Noviembre",DatosClientesPotenciales[Forecast],0),""),"")</f>
        <v/>
      </c>
      <c r="N26" s="52" t="str">
        <f>IFERROR(IF(DatosClientesPotenciales[[#This Row],[Cierre de 
la previsión]] &lt;&gt;"",IF(DatosClientesPotenciales[[#This Row],[Cierre de 
la previsión]] = "Diciembre",DatosClientesPotenciales[Forecast],0),""),"")</f>
        <v/>
      </c>
      <c r="P26" s="138">
        <f>COUNTIF(DatosClientesPotenciales[[#This Row],[Etapa]],"Prospecto")</f>
        <v>0</v>
      </c>
      <c r="Q26" s="138">
        <f>COUNTIF(DatosClientesPotenciales[[#This Row],[Etapa]],"Atendido")</f>
        <v>0</v>
      </c>
      <c r="R26" s="138">
        <f>COUNTIF(DatosClientesPotenciales[[#This Row],[Etapa]],"Cotización")</f>
        <v>0</v>
      </c>
      <c r="S26" s="138">
        <f>COUNTIF(DatosClientesPotenciales[[#This Row],[Etapa]],"En Pago")</f>
        <v>0</v>
      </c>
      <c r="T26" s="138">
        <f>COUNTIF(DatosClientesPotenciales[[#This Row],[Etapa]],"Perdido")</f>
        <v>0</v>
      </c>
      <c r="U26" s="138">
        <f>COUNTIF(DatosClientesPotenciales[[#This Row],[Etapa]],"Ganada")</f>
        <v>0</v>
      </c>
      <c r="V26" s="130">
        <f>IFERROR(IF(AND('Datos de clientes potenciales'!H26="Ganada", 'Datos de clientes potenciales'!I26&gt;0), 'Datos de clientes potenciales'!I26, 0), "")</f>
        <v>0</v>
      </c>
      <c r="W26" s="136">
        <f>IFERROR(IF(AND('Datos de clientes potenciales'!H26="Prospecto", 'Datos de clientes potenciales'!I26&gt;0), 'Datos de clientes potenciales'!I26, 0), "")</f>
        <v>0</v>
      </c>
      <c r="X26" s="136">
        <f>IFERROR(IF(AND('Datos de clientes potenciales'!H26="Atendido", 'Datos de clientes potenciales'!I26&gt;0), 'Datos de clientes potenciales'!I26, 0), "")</f>
        <v>0</v>
      </c>
      <c r="Y26" s="136">
        <f>IFERROR(IF(AND('Datos de clientes potenciales'!H26="Cotización", 'Datos de clientes potenciales'!I26&gt;0), 'Datos de clientes potenciales'!I26, 0), "")</f>
        <v>0</v>
      </c>
      <c r="Z26" s="136">
        <f>IFERROR(IF(AND('Datos de clientes potenciales'!H26="En pago", 'Datos de clientes potenciales'!I26&gt;0), 'Datos de clientes potenciales'!I26, 0), "")</f>
        <v>0</v>
      </c>
      <c r="AA26" s="138">
        <f>COUNTIF(DatosClientesPotenciales[[#This Row],[Origen del contacto ]],"Prospección")</f>
        <v>0</v>
      </c>
      <c r="AB26" s="138">
        <f>COUNTIF(DatosClientesPotenciales[[#This Row],[Origen del contacto ]],"Sitio web")</f>
        <v>0</v>
      </c>
      <c r="AC26" s="138">
        <f>COUNTIF(DatosClientesPotenciales[[#This Row],[Origen del contacto ]],"Instagram")</f>
        <v>0</v>
      </c>
      <c r="AD26" s="138">
        <f>COUNTIF(DatosClientesPotenciales[[#This Row],[Origen del contacto ]],"Tiktok")</f>
        <v>0</v>
      </c>
      <c r="AE26" s="138">
        <f>COUNTIF(DatosClientesPotenciales[[#This Row],[Origen del contacto ]],"Facebook")</f>
        <v>0</v>
      </c>
      <c r="AF26" s="138">
        <f>COUNTIF(DatosClientesPotenciales[[#This Row],[Origen del contacto ]],"Linkedin")</f>
        <v>0</v>
      </c>
      <c r="AG26" s="138">
        <f>COUNTIF(DatosClientesPotenciales[[#This Row],[Origen del contacto ]],"Google")</f>
        <v>0</v>
      </c>
      <c r="AH26" s="138">
        <f>COUNTIF(DatosClientesPotenciales[[#This Row],[Origen del contacto ]],"Whatsapp")</f>
        <v>0</v>
      </c>
      <c r="AI26" s="138">
        <f>COUNTIF(DatosClientesPotenciales[[#This Row],[Origen del contacto ]],"Otro")</f>
        <v>0</v>
      </c>
    </row>
    <row r="27" spans="2:35" ht="34.9" customHeight="1" x14ac:dyDescent="0.3">
      <c r="B27" s="51" t="str">
        <f>IFERROR(IF(AND(DatosClientesPotenciales[[#This Row],[Nombre del cliente potencial]] &lt;&gt; "", ROW(VentasPrevistas[Nombre del cliente potencial])&lt;&gt;ÚltimaEntrada),DatosClientesPotenciales[Nombre del cliente potencial], ""),"")</f>
        <v/>
      </c>
      <c r="C27" s="52" t="str">
        <f>IFERROR(IF(DatosClientesPotenciales[[#This Row],[Cierre de 
la previsión]] &lt;&gt;"",IF(DatosClientesPotenciales[[#This Row],[Cierre de 
la previsión]]= "Enero",DatosClientesPotenciales[Forecast],0),""),"")</f>
        <v/>
      </c>
      <c r="D27" s="52" t="str">
        <f>IFERROR(IF(DatosClientesPotenciales[[#This Row],[Cierre de 
la previsión]] &lt;&gt;"",IF(DatosClientesPotenciales[[#This Row],[Cierre de 
la previsión]] = "Febrero",DatosClientesPotenciales[Forecast],0),""),"")</f>
        <v/>
      </c>
      <c r="E27" s="52" t="str">
        <f>IFERROR(IF(DatosClientesPotenciales[[#This Row],[Cierre de 
la previsión]] &lt;&gt;"",IF(DatosClientesPotenciales[[#This Row],[Cierre de 
la previsión]] = "Marzo",DatosClientesPotenciales[Forecast],0),""),"")</f>
        <v/>
      </c>
      <c r="F27" s="53" t="str">
        <f>IFERROR(IF(DatosClientesPotenciales[[#This Row],[Cierre de 
la previsión]] &lt;&gt;"",IF(DatosClientesPotenciales[[#This Row],[Cierre de 
la previsión]] = "Abril",DatosClientesPotenciales[Forecast],0),""),"")</f>
        <v/>
      </c>
      <c r="G27" s="52" t="str">
        <f>IFERROR(IF(DatosClientesPotenciales[[#This Row],[Cierre de 
la previsión]] &lt;&gt;"",IF(DatosClientesPotenciales[[#This Row],[Cierre de 
la previsión]] = "Mayo",DatosClientesPotenciales[Forecast],0),""),"")</f>
        <v/>
      </c>
      <c r="H27" s="52" t="str">
        <f>IFERROR(IF(DatosClientesPotenciales[[#This Row],[Cierre de 
la previsión]] &lt;&gt;"",IF(DatosClientesPotenciales[[#This Row],[Cierre de 
la previsión]] = "Junio",DatosClientesPotenciales[Forecast],0),""),"")</f>
        <v/>
      </c>
      <c r="I27" s="52" t="str">
        <f>IFERROR(IF(DatosClientesPotenciales[[#This Row],[Cierre de 
la previsión]] &lt;&gt;"",IF(DatosClientesPotenciales[[#This Row],[Cierre de 
la previsión]] = "julio",DatosClientesPotenciales[Forecast],0),""),"")</f>
        <v/>
      </c>
      <c r="J27" s="53" t="str">
        <f>IFERROR(IF(DatosClientesPotenciales[[#This Row],[Cierre de 
la previsión]] &lt;&gt;"",IF(DatosClientesPotenciales[[#This Row],[Cierre de 
la previsión]] = "Agosto",DatosClientesPotenciales[Forecast],0),""),"")</f>
        <v/>
      </c>
      <c r="K27" s="52" t="str">
        <f>IFERROR(IF(DatosClientesPotenciales[[#This Row],[Cierre de 
la previsión]] &lt;&gt;"",IF(DatosClientesPotenciales[[#This Row],[Cierre de 
la previsión]] = "Septiembre",DatosClientesPotenciales[Forecast],0),""),"")</f>
        <v/>
      </c>
      <c r="L27" s="52" t="str">
        <f>IFERROR(IF(DatosClientesPotenciales[[#This Row],[Cierre de 
la previsión]] &lt;&gt;"",IF(DatosClientesPotenciales[[#This Row],[Cierre de 
la previsión]] = "Octubre",DatosClientesPotenciales[Forecast],0),""),"")</f>
        <v/>
      </c>
      <c r="M27" s="52" t="str">
        <f>IFERROR(IF(DatosClientesPotenciales[[#This Row],[Cierre de 
la previsión]] &lt;&gt;"",IF(DatosClientesPotenciales[[#This Row],[Cierre de 
la previsión]] = "Noviembre",DatosClientesPotenciales[Forecast],0),""),"")</f>
        <v/>
      </c>
      <c r="N27" s="52" t="str">
        <f>IFERROR(IF(DatosClientesPotenciales[[#This Row],[Cierre de 
la previsión]] &lt;&gt;"",IF(DatosClientesPotenciales[[#This Row],[Cierre de 
la previsión]] = "Diciembre",DatosClientesPotenciales[Forecast],0),""),"")</f>
        <v/>
      </c>
      <c r="P27" s="138">
        <f>COUNTIF(DatosClientesPotenciales[[#This Row],[Etapa]],"Prospecto")</f>
        <v>0</v>
      </c>
      <c r="Q27" s="138">
        <f>COUNTIF(DatosClientesPotenciales[[#This Row],[Etapa]],"Atendido")</f>
        <v>0</v>
      </c>
      <c r="R27" s="138">
        <f>COUNTIF(DatosClientesPotenciales[[#This Row],[Etapa]],"Cotización")</f>
        <v>0</v>
      </c>
      <c r="S27" s="138">
        <f>COUNTIF(DatosClientesPotenciales[[#This Row],[Etapa]],"En Pago")</f>
        <v>0</v>
      </c>
      <c r="T27" s="138">
        <f>COUNTIF(DatosClientesPotenciales[[#This Row],[Etapa]],"Perdido")</f>
        <v>0</v>
      </c>
      <c r="U27" s="138">
        <f>COUNTIF(DatosClientesPotenciales[[#This Row],[Etapa]],"Ganada")</f>
        <v>0</v>
      </c>
      <c r="V27" s="130">
        <f>IFERROR(IF(AND('Datos de clientes potenciales'!H27="Ganada", 'Datos de clientes potenciales'!I27&gt;0), 'Datos de clientes potenciales'!I27, 0), "")</f>
        <v>0</v>
      </c>
      <c r="W27" s="136">
        <f>IFERROR(IF(AND('Datos de clientes potenciales'!H27="Prospecto", 'Datos de clientes potenciales'!I27&gt;0), 'Datos de clientes potenciales'!I27, 0), "")</f>
        <v>0</v>
      </c>
      <c r="X27" s="136">
        <f>IFERROR(IF(AND('Datos de clientes potenciales'!H27="Atendido", 'Datos de clientes potenciales'!I27&gt;0), 'Datos de clientes potenciales'!I27, 0), "")</f>
        <v>0</v>
      </c>
      <c r="Y27" s="136">
        <f>IFERROR(IF(AND('Datos de clientes potenciales'!H27="Cotización", 'Datos de clientes potenciales'!I27&gt;0), 'Datos de clientes potenciales'!I27, 0), "")</f>
        <v>0</v>
      </c>
      <c r="Z27" s="136">
        <f>IFERROR(IF(AND('Datos de clientes potenciales'!H27="En pago", 'Datos de clientes potenciales'!I27&gt;0), 'Datos de clientes potenciales'!I27, 0), "")</f>
        <v>0</v>
      </c>
      <c r="AA27" s="138">
        <f>COUNTIF(DatosClientesPotenciales[[#This Row],[Origen del contacto ]],"Prospección")</f>
        <v>0</v>
      </c>
      <c r="AB27" s="138">
        <f>COUNTIF(DatosClientesPotenciales[[#This Row],[Origen del contacto ]],"Sitio web")</f>
        <v>0</v>
      </c>
      <c r="AC27" s="138">
        <f>COUNTIF(DatosClientesPotenciales[[#This Row],[Origen del contacto ]],"Instagram")</f>
        <v>0</v>
      </c>
      <c r="AD27" s="138">
        <f>COUNTIF(DatosClientesPotenciales[[#This Row],[Origen del contacto ]],"Tiktok")</f>
        <v>0</v>
      </c>
      <c r="AE27" s="138">
        <f>COUNTIF(DatosClientesPotenciales[[#This Row],[Origen del contacto ]],"Facebook")</f>
        <v>0</v>
      </c>
      <c r="AF27" s="138">
        <f>COUNTIF(DatosClientesPotenciales[[#This Row],[Origen del contacto ]],"Linkedin")</f>
        <v>0</v>
      </c>
      <c r="AG27" s="138">
        <f>COUNTIF(DatosClientesPotenciales[[#This Row],[Origen del contacto ]],"Google")</f>
        <v>0</v>
      </c>
      <c r="AH27" s="138">
        <f>COUNTIF(DatosClientesPotenciales[[#This Row],[Origen del contacto ]],"Whatsapp")</f>
        <v>0</v>
      </c>
      <c r="AI27" s="138">
        <f>COUNTIF(DatosClientesPotenciales[[#This Row],[Origen del contacto ]],"Otro")</f>
        <v>0</v>
      </c>
    </row>
    <row r="28" spans="2:35" ht="34.9" customHeight="1" x14ac:dyDescent="0.3">
      <c r="B28" s="51" t="str">
        <f>IFERROR(IF(AND(DatosClientesPotenciales[[#This Row],[Nombre del cliente potencial]] &lt;&gt; "", ROW(VentasPrevistas[Nombre del cliente potencial])&lt;&gt;ÚltimaEntrada),DatosClientesPotenciales[Nombre del cliente potencial], ""),"")</f>
        <v/>
      </c>
      <c r="C28" s="52" t="str">
        <f>IFERROR(IF(DatosClientesPotenciales[[#This Row],[Cierre de 
la previsión]] &lt;&gt;"",IF(DatosClientesPotenciales[[#This Row],[Cierre de 
la previsión]]= "Enero",DatosClientesPotenciales[Forecast],0),""),"")</f>
        <v/>
      </c>
      <c r="D28" s="52" t="str">
        <f>IFERROR(IF(DatosClientesPotenciales[[#This Row],[Cierre de 
la previsión]] &lt;&gt;"",IF(DatosClientesPotenciales[[#This Row],[Cierre de 
la previsión]] = "Febrero",DatosClientesPotenciales[Forecast],0),""),"")</f>
        <v/>
      </c>
      <c r="E28" s="52" t="str">
        <f>IFERROR(IF(DatosClientesPotenciales[[#This Row],[Cierre de 
la previsión]] &lt;&gt;"",IF(DatosClientesPotenciales[[#This Row],[Cierre de 
la previsión]] = "Marzo",DatosClientesPotenciales[Forecast],0),""),"")</f>
        <v/>
      </c>
      <c r="F28" s="53" t="str">
        <f>IFERROR(IF(DatosClientesPotenciales[[#This Row],[Cierre de 
la previsión]] &lt;&gt;"",IF(DatosClientesPotenciales[[#This Row],[Cierre de 
la previsión]] = "Abril",DatosClientesPotenciales[Forecast],0),""),"")</f>
        <v/>
      </c>
      <c r="G28" s="52" t="str">
        <f>IFERROR(IF(DatosClientesPotenciales[[#This Row],[Cierre de 
la previsión]] &lt;&gt;"",IF(DatosClientesPotenciales[[#This Row],[Cierre de 
la previsión]] = "Mayo",DatosClientesPotenciales[Forecast],0),""),"")</f>
        <v/>
      </c>
      <c r="H28" s="52" t="str">
        <f>IFERROR(IF(DatosClientesPotenciales[[#This Row],[Cierre de 
la previsión]] &lt;&gt;"",IF(DatosClientesPotenciales[[#This Row],[Cierre de 
la previsión]] = "Junio",DatosClientesPotenciales[Forecast],0),""),"")</f>
        <v/>
      </c>
      <c r="I28" s="52" t="str">
        <f>IFERROR(IF(DatosClientesPotenciales[[#This Row],[Cierre de 
la previsión]] &lt;&gt;"",IF(DatosClientesPotenciales[[#This Row],[Cierre de 
la previsión]] = "julio",DatosClientesPotenciales[Forecast],0),""),"")</f>
        <v/>
      </c>
      <c r="J28" s="53" t="str">
        <f>IFERROR(IF(DatosClientesPotenciales[[#This Row],[Cierre de 
la previsión]] &lt;&gt;"",IF(DatosClientesPotenciales[[#This Row],[Cierre de 
la previsión]] = "Agosto",DatosClientesPotenciales[Forecast],0),""),"")</f>
        <v/>
      </c>
      <c r="K28" s="52" t="str">
        <f>IFERROR(IF(DatosClientesPotenciales[[#This Row],[Cierre de 
la previsión]] &lt;&gt;"",IF(DatosClientesPotenciales[[#This Row],[Cierre de 
la previsión]] = "Septiembre",DatosClientesPotenciales[Forecast],0),""),"")</f>
        <v/>
      </c>
      <c r="L28" s="52" t="str">
        <f>IFERROR(IF(DatosClientesPotenciales[[#This Row],[Cierre de 
la previsión]] &lt;&gt;"",IF(DatosClientesPotenciales[[#This Row],[Cierre de 
la previsión]] = "Octubre",DatosClientesPotenciales[Forecast],0),""),"")</f>
        <v/>
      </c>
      <c r="M28" s="52" t="str">
        <f>IFERROR(IF(DatosClientesPotenciales[[#This Row],[Cierre de 
la previsión]] &lt;&gt;"",IF(DatosClientesPotenciales[[#This Row],[Cierre de 
la previsión]] = "Noviembre",DatosClientesPotenciales[Forecast],0),""),"")</f>
        <v/>
      </c>
      <c r="N28" s="52" t="str">
        <f>IFERROR(IF(DatosClientesPotenciales[[#This Row],[Cierre de 
la previsión]] &lt;&gt;"",IF(DatosClientesPotenciales[[#This Row],[Cierre de 
la previsión]] = "Diciembre",DatosClientesPotenciales[Forecast],0),""),"")</f>
        <v/>
      </c>
      <c r="P28" s="138">
        <f>COUNTIF(DatosClientesPotenciales[[#This Row],[Etapa]],"Prospecto")</f>
        <v>0</v>
      </c>
      <c r="Q28" s="138">
        <f>COUNTIF(DatosClientesPotenciales[[#This Row],[Etapa]],"Atendido")</f>
        <v>0</v>
      </c>
      <c r="R28" s="138">
        <f>COUNTIF(DatosClientesPotenciales[[#This Row],[Etapa]],"Cotización")</f>
        <v>0</v>
      </c>
      <c r="S28" s="138">
        <f>COUNTIF(DatosClientesPotenciales[[#This Row],[Etapa]],"En Pago")</f>
        <v>0</v>
      </c>
      <c r="T28" s="138">
        <f>COUNTIF(DatosClientesPotenciales[[#This Row],[Etapa]],"Perdido")</f>
        <v>0</v>
      </c>
      <c r="U28" s="138">
        <f>COUNTIF(DatosClientesPotenciales[[#This Row],[Etapa]],"Ganada")</f>
        <v>0</v>
      </c>
      <c r="V28" s="130">
        <f>IFERROR(IF(AND('Datos de clientes potenciales'!H28="Ganada", 'Datos de clientes potenciales'!I28&gt;0), 'Datos de clientes potenciales'!I28, 0), "")</f>
        <v>0</v>
      </c>
      <c r="W28" s="136">
        <f>IFERROR(IF(AND('Datos de clientes potenciales'!H28="Prospecto", 'Datos de clientes potenciales'!I28&gt;0), 'Datos de clientes potenciales'!I28, 0), "")</f>
        <v>0</v>
      </c>
      <c r="X28" s="136">
        <f>IFERROR(IF(AND('Datos de clientes potenciales'!H28="Atendido", 'Datos de clientes potenciales'!I28&gt;0), 'Datos de clientes potenciales'!I28, 0), "")</f>
        <v>0</v>
      </c>
      <c r="Y28" s="136">
        <f>IFERROR(IF(AND('Datos de clientes potenciales'!H28="Cotización", 'Datos de clientes potenciales'!I28&gt;0), 'Datos de clientes potenciales'!I28, 0), "")</f>
        <v>0</v>
      </c>
      <c r="Z28" s="136">
        <f>IFERROR(IF(AND('Datos de clientes potenciales'!H28="En pago", 'Datos de clientes potenciales'!I28&gt;0), 'Datos de clientes potenciales'!I28, 0), "")</f>
        <v>0</v>
      </c>
      <c r="AA28" s="138">
        <f>COUNTIF(DatosClientesPotenciales[[#This Row],[Origen del contacto ]],"Prospección")</f>
        <v>0</v>
      </c>
      <c r="AB28" s="138">
        <f>COUNTIF(DatosClientesPotenciales[[#This Row],[Origen del contacto ]],"Sitio web")</f>
        <v>0</v>
      </c>
      <c r="AC28" s="138">
        <f>COUNTIF(DatosClientesPotenciales[[#This Row],[Origen del contacto ]],"Instagram")</f>
        <v>0</v>
      </c>
      <c r="AD28" s="138">
        <f>COUNTIF(DatosClientesPotenciales[[#This Row],[Origen del contacto ]],"Tiktok")</f>
        <v>0</v>
      </c>
      <c r="AE28" s="138">
        <f>COUNTIF(DatosClientesPotenciales[[#This Row],[Origen del contacto ]],"Facebook")</f>
        <v>0</v>
      </c>
      <c r="AF28" s="138">
        <f>COUNTIF(DatosClientesPotenciales[[#This Row],[Origen del contacto ]],"Linkedin")</f>
        <v>0</v>
      </c>
      <c r="AG28" s="138">
        <f>COUNTIF(DatosClientesPotenciales[[#This Row],[Origen del contacto ]],"Google")</f>
        <v>0</v>
      </c>
      <c r="AH28" s="138">
        <f>COUNTIF(DatosClientesPotenciales[[#This Row],[Origen del contacto ]],"Whatsapp")</f>
        <v>0</v>
      </c>
      <c r="AI28" s="138">
        <f>COUNTIF(DatosClientesPotenciales[[#This Row],[Origen del contacto ]],"Otro")</f>
        <v>0</v>
      </c>
    </row>
    <row r="29" spans="2:35" ht="34.9" customHeight="1" x14ac:dyDescent="0.3">
      <c r="B29" s="51" t="str">
        <f>IFERROR(IF(AND(DatosClientesPotenciales[[#This Row],[Nombre del cliente potencial]] &lt;&gt; "", ROW(VentasPrevistas[Nombre del cliente potencial])&lt;&gt;ÚltimaEntrada),DatosClientesPotenciales[Nombre del cliente potencial], ""),"")</f>
        <v/>
      </c>
      <c r="C29" s="52" t="str">
        <f>IFERROR(IF(DatosClientesPotenciales[[#This Row],[Cierre de 
la previsión]] &lt;&gt;"",IF(DatosClientesPotenciales[[#This Row],[Cierre de 
la previsión]]= "Enero",DatosClientesPotenciales[Forecast],0),""),"")</f>
        <v/>
      </c>
      <c r="D29" s="52" t="str">
        <f>IFERROR(IF(DatosClientesPotenciales[[#This Row],[Cierre de 
la previsión]] &lt;&gt;"",IF(DatosClientesPotenciales[[#This Row],[Cierre de 
la previsión]] = "Febrero",DatosClientesPotenciales[Forecast],0),""),"")</f>
        <v/>
      </c>
      <c r="E29" s="52" t="str">
        <f>IFERROR(IF(DatosClientesPotenciales[[#This Row],[Cierre de 
la previsión]] &lt;&gt;"",IF(DatosClientesPotenciales[[#This Row],[Cierre de 
la previsión]] = "Marzo",DatosClientesPotenciales[Forecast],0),""),"")</f>
        <v/>
      </c>
      <c r="F29" s="53" t="str">
        <f>IFERROR(IF(DatosClientesPotenciales[[#This Row],[Cierre de 
la previsión]] &lt;&gt;"",IF(DatosClientesPotenciales[[#This Row],[Cierre de 
la previsión]] = "Abril",DatosClientesPotenciales[Forecast],0),""),"")</f>
        <v/>
      </c>
      <c r="G29" s="52" t="str">
        <f>IFERROR(IF(DatosClientesPotenciales[[#This Row],[Cierre de 
la previsión]] &lt;&gt;"",IF(DatosClientesPotenciales[[#This Row],[Cierre de 
la previsión]] = "Mayo",DatosClientesPotenciales[Forecast],0),""),"")</f>
        <v/>
      </c>
      <c r="H29" s="52" t="str">
        <f>IFERROR(IF(DatosClientesPotenciales[[#This Row],[Cierre de 
la previsión]] &lt;&gt;"",IF(DatosClientesPotenciales[[#This Row],[Cierre de 
la previsión]] = "Junio",DatosClientesPotenciales[Forecast],0),""),"")</f>
        <v/>
      </c>
      <c r="I29" s="52" t="str">
        <f>IFERROR(IF(DatosClientesPotenciales[[#This Row],[Cierre de 
la previsión]] &lt;&gt;"",IF(DatosClientesPotenciales[[#This Row],[Cierre de 
la previsión]] = "julio",DatosClientesPotenciales[Forecast],0),""),"")</f>
        <v/>
      </c>
      <c r="J29" s="53" t="str">
        <f>IFERROR(IF(DatosClientesPotenciales[[#This Row],[Cierre de 
la previsión]] &lt;&gt;"",IF(DatosClientesPotenciales[[#This Row],[Cierre de 
la previsión]] = "Agosto",DatosClientesPotenciales[Forecast],0),""),"")</f>
        <v/>
      </c>
      <c r="K29" s="52" t="str">
        <f>IFERROR(IF(DatosClientesPotenciales[[#This Row],[Cierre de 
la previsión]] &lt;&gt;"",IF(DatosClientesPotenciales[[#This Row],[Cierre de 
la previsión]] = "Septiembre",DatosClientesPotenciales[Forecast],0),""),"")</f>
        <v/>
      </c>
      <c r="L29" s="52" t="str">
        <f>IFERROR(IF(DatosClientesPotenciales[[#This Row],[Cierre de 
la previsión]] &lt;&gt;"",IF(DatosClientesPotenciales[[#This Row],[Cierre de 
la previsión]] = "Octubre",DatosClientesPotenciales[Forecast],0),""),"")</f>
        <v/>
      </c>
      <c r="M29" s="52" t="str">
        <f>IFERROR(IF(DatosClientesPotenciales[[#This Row],[Cierre de 
la previsión]] &lt;&gt;"",IF(DatosClientesPotenciales[[#This Row],[Cierre de 
la previsión]] = "Noviembre",DatosClientesPotenciales[Forecast],0),""),"")</f>
        <v/>
      </c>
      <c r="N29" s="52" t="str">
        <f>IFERROR(IF(DatosClientesPotenciales[[#This Row],[Cierre de 
la previsión]] &lt;&gt;"",IF(DatosClientesPotenciales[[#This Row],[Cierre de 
la previsión]] = "Diciembre",DatosClientesPotenciales[Forecast],0),""),"")</f>
        <v/>
      </c>
      <c r="P29" s="138">
        <f>COUNTIF(DatosClientesPotenciales[[#This Row],[Etapa]],"Prospecto")</f>
        <v>0</v>
      </c>
      <c r="Q29" s="138">
        <f>COUNTIF(DatosClientesPotenciales[[#This Row],[Etapa]],"Atendido")</f>
        <v>0</v>
      </c>
      <c r="R29" s="138">
        <f>COUNTIF(DatosClientesPotenciales[[#This Row],[Etapa]],"Cotización")</f>
        <v>0</v>
      </c>
      <c r="S29" s="138">
        <f>COUNTIF(DatosClientesPotenciales[[#This Row],[Etapa]],"En Pago")</f>
        <v>0</v>
      </c>
      <c r="T29" s="138">
        <f>COUNTIF(DatosClientesPotenciales[[#This Row],[Etapa]],"Perdido")</f>
        <v>0</v>
      </c>
      <c r="U29" s="138">
        <f>COUNTIF(DatosClientesPotenciales[[#This Row],[Etapa]],"Ganada")</f>
        <v>0</v>
      </c>
      <c r="V29" s="130">
        <f>IFERROR(IF(AND('Datos de clientes potenciales'!H29="Ganada", 'Datos de clientes potenciales'!I29&gt;0), 'Datos de clientes potenciales'!I29, 0), "")</f>
        <v>0</v>
      </c>
      <c r="W29" s="136">
        <f>IFERROR(IF(AND('Datos de clientes potenciales'!H29="Prospecto", 'Datos de clientes potenciales'!I29&gt;0), 'Datos de clientes potenciales'!I29, 0), "")</f>
        <v>0</v>
      </c>
      <c r="X29" s="136">
        <f>IFERROR(IF(AND('Datos de clientes potenciales'!H29="Atendido", 'Datos de clientes potenciales'!I29&gt;0), 'Datos de clientes potenciales'!I29, 0), "")</f>
        <v>0</v>
      </c>
      <c r="Y29" s="136">
        <f>IFERROR(IF(AND('Datos de clientes potenciales'!H29="Cotización", 'Datos de clientes potenciales'!I29&gt;0), 'Datos de clientes potenciales'!I29, 0), "")</f>
        <v>0</v>
      </c>
      <c r="Z29" s="136">
        <f>IFERROR(IF(AND('Datos de clientes potenciales'!H29="En pago", 'Datos de clientes potenciales'!I29&gt;0), 'Datos de clientes potenciales'!I29, 0), "")</f>
        <v>0</v>
      </c>
      <c r="AA29" s="138">
        <f>COUNTIF(DatosClientesPotenciales[[#This Row],[Origen del contacto ]],"Prospección")</f>
        <v>0</v>
      </c>
      <c r="AB29" s="138">
        <f>COUNTIF(DatosClientesPotenciales[[#This Row],[Origen del contacto ]],"Sitio web")</f>
        <v>0</v>
      </c>
      <c r="AC29" s="138">
        <f>COUNTIF(DatosClientesPotenciales[[#This Row],[Origen del contacto ]],"Instagram")</f>
        <v>0</v>
      </c>
      <c r="AD29" s="138">
        <f>COUNTIF(DatosClientesPotenciales[[#This Row],[Origen del contacto ]],"Tiktok")</f>
        <v>0</v>
      </c>
      <c r="AE29" s="138">
        <f>COUNTIF(DatosClientesPotenciales[[#This Row],[Origen del contacto ]],"Facebook")</f>
        <v>0</v>
      </c>
      <c r="AF29" s="138">
        <f>COUNTIF(DatosClientesPotenciales[[#This Row],[Origen del contacto ]],"Linkedin")</f>
        <v>0</v>
      </c>
      <c r="AG29" s="138">
        <f>COUNTIF(DatosClientesPotenciales[[#This Row],[Origen del contacto ]],"Google")</f>
        <v>0</v>
      </c>
      <c r="AH29" s="138">
        <f>COUNTIF(DatosClientesPotenciales[[#This Row],[Origen del contacto ]],"Whatsapp")</f>
        <v>0</v>
      </c>
      <c r="AI29" s="138">
        <f>COUNTIF(DatosClientesPotenciales[[#This Row],[Origen del contacto ]],"Otro")</f>
        <v>0</v>
      </c>
    </row>
    <row r="30" spans="2:35" ht="34.9" customHeight="1" x14ac:dyDescent="0.3">
      <c r="B30" s="51" t="str">
        <f>IFERROR(IF(AND(DatosClientesPotenciales[[#This Row],[Nombre del cliente potencial]] &lt;&gt; "", ROW(VentasPrevistas[Nombre del cliente potencial])&lt;&gt;ÚltimaEntrada),DatosClientesPotenciales[Nombre del cliente potencial], ""),"")</f>
        <v/>
      </c>
      <c r="C30" s="52" t="str">
        <f>IFERROR(IF(DatosClientesPotenciales[[#This Row],[Cierre de 
la previsión]] &lt;&gt;"",IF(DatosClientesPotenciales[[#This Row],[Cierre de 
la previsión]]= "Enero",DatosClientesPotenciales[Forecast],0),""),"")</f>
        <v/>
      </c>
      <c r="D30" s="52" t="str">
        <f>IFERROR(IF(DatosClientesPotenciales[[#This Row],[Cierre de 
la previsión]] &lt;&gt;"",IF(DatosClientesPotenciales[[#This Row],[Cierre de 
la previsión]] = "Febrero",DatosClientesPotenciales[Forecast],0),""),"")</f>
        <v/>
      </c>
      <c r="E30" s="52" t="str">
        <f>IFERROR(IF(DatosClientesPotenciales[[#This Row],[Cierre de 
la previsión]] &lt;&gt;"",IF(DatosClientesPotenciales[[#This Row],[Cierre de 
la previsión]] = "Marzo",DatosClientesPotenciales[Forecast],0),""),"")</f>
        <v/>
      </c>
      <c r="F30" s="53" t="str">
        <f>IFERROR(IF(DatosClientesPotenciales[[#This Row],[Cierre de 
la previsión]] &lt;&gt;"",IF(DatosClientesPotenciales[[#This Row],[Cierre de 
la previsión]] = "Abril",DatosClientesPotenciales[Forecast],0),""),"")</f>
        <v/>
      </c>
      <c r="G30" s="52" t="str">
        <f>IFERROR(IF(DatosClientesPotenciales[[#This Row],[Cierre de 
la previsión]] &lt;&gt;"",IF(DatosClientesPotenciales[[#This Row],[Cierre de 
la previsión]] = "Mayo",DatosClientesPotenciales[Forecast],0),""),"")</f>
        <v/>
      </c>
      <c r="H30" s="52" t="str">
        <f>IFERROR(IF(DatosClientesPotenciales[[#This Row],[Cierre de 
la previsión]] &lt;&gt;"",IF(DatosClientesPotenciales[[#This Row],[Cierre de 
la previsión]] = "Junio",DatosClientesPotenciales[Forecast],0),""),"")</f>
        <v/>
      </c>
      <c r="I30" s="52" t="str">
        <f>IFERROR(IF(DatosClientesPotenciales[[#This Row],[Cierre de 
la previsión]] &lt;&gt;"",IF(DatosClientesPotenciales[[#This Row],[Cierre de 
la previsión]] = "julio",DatosClientesPotenciales[Forecast],0),""),"")</f>
        <v/>
      </c>
      <c r="J30" s="53" t="str">
        <f>IFERROR(IF(DatosClientesPotenciales[[#This Row],[Cierre de 
la previsión]] &lt;&gt;"",IF(DatosClientesPotenciales[[#This Row],[Cierre de 
la previsión]] = "Agosto",DatosClientesPotenciales[Forecast],0),""),"")</f>
        <v/>
      </c>
      <c r="K30" s="52" t="str">
        <f>IFERROR(IF(DatosClientesPotenciales[[#This Row],[Cierre de 
la previsión]] &lt;&gt;"",IF(DatosClientesPotenciales[[#This Row],[Cierre de 
la previsión]] = "Septiembre",DatosClientesPotenciales[Forecast],0),""),"")</f>
        <v/>
      </c>
      <c r="L30" s="52" t="str">
        <f>IFERROR(IF(DatosClientesPotenciales[[#This Row],[Cierre de 
la previsión]] &lt;&gt;"",IF(DatosClientesPotenciales[[#This Row],[Cierre de 
la previsión]] = "Octubre",DatosClientesPotenciales[Forecast],0),""),"")</f>
        <v/>
      </c>
      <c r="M30" s="52" t="str">
        <f>IFERROR(IF(DatosClientesPotenciales[[#This Row],[Cierre de 
la previsión]] &lt;&gt;"",IF(DatosClientesPotenciales[[#This Row],[Cierre de 
la previsión]] = "Noviembre",DatosClientesPotenciales[Forecast],0),""),"")</f>
        <v/>
      </c>
      <c r="N30" s="52" t="str">
        <f>IFERROR(IF(DatosClientesPotenciales[[#This Row],[Cierre de 
la previsión]] &lt;&gt;"",IF(DatosClientesPotenciales[[#This Row],[Cierre de 
la previsión]] = "Diciembre",DatosClientesPotenciales[Forecast],0),""),"")</f>
        <v/>
      </c>
      <c r="P30" s="138">
        <f>COUNTIF(DatosClientesPotenciales[[#This Row],[Etapa]],"Prospecto")</f>
        <v>0</v>
      </c>
      <c r="Q30" s="138">
        <f>COUNTIF(DatosClientesPotenciales[[#This Row],[Etapa]],"Atendido")</f>
        <v>0</v>
      </c>
      <c r="R30" s="138">
        <f>COUNTIF(DatosClientesPotenciales[[#This Row],[Etapa]],"Cotización")</f>
        <v>0</v>
      </c>
      <c r="S30" s="138">
        <f>COUNTIF(DatosClientesPotenciales[[#This Row],[Etapa]],"En Pago")</f>
        <v>0</v>
      </c>
      <c r="T30" s="138">
        <f>COUNTIF(DatosClientesPotenciales[[#This Row],[Etapa]],"Perdido")</f>
        <v>0</v>
      </c>
      <c r="U30" s="138">
        <f>COUNTIF(DatosClientesPotenciales[[#This Row],[Etapa]],"Ganada")</f>
        <v>0</v>
      </c>
      <c r="V30" s="130">
        <f>IFERROR(IF(AND('Datos de clientes potenciales'!H30="Ganada", 'Datos de clientes potenciales'!I30&gt;0), 'Datos de clientes potenciales'!I30, 0), "")</f>
        <v>0</v>
      </c>
      <c r="W30" s="136">
        <f>IFERROR(IF(AND('Datos de clientes potenciales'!H30="Prospecto", 'Datos de clientes potenciales'!I30&gt;0), 'Datos de clientes potenciales'!I30, 0), "")</f>
        <v>0</v>
      </c>
      <c r="X30" s="136">
        <f>IFERROR(IF(AND('Datos de clientes potenciales'!H30="Atendido", 'Datos de clientes potenciales'!I30&gt;0), 'Datos de clientes potenciales'!I30, 0), "")</f>
        <v>0</v>
      </c>
      <c r="Y30" s="136">
        <f>IFERROR(IF(AND('Datos de clientes potenciales'!H30="Cotización", 'Datos de clientes potenciales'!I30&gt;0), 'Datos de clientes potenciales'!I30, 0), "")</f>
        <v>0</v>
      </c>
      <c r="Z30" s="136">
        <f>IFERROR(IF(AND('Datos de clientes potenciales'!H30="En pago", 'Datos de clientes potenciales'!I30&gt;0), 'Datos de clientes potenciales'!I30, 0), "")</f>
        <v>0</v>
      </c>
      <c r="AA30" s="138">
        <f>COUNTIF(DatosClientesPotenciales[[#This Row],[Origen del contacto ]],"Prospección")</f>
        <v>0</v>
      </c>
      <c r="AB30" s="138">
        <f>COUNTIF(DatosClientesPotenciales[[#This Row],[Origen del contacto ]],"Sitio web")</f>
        <v>0</v>
      </c>
      <c r="AC30" s="138">
        <f>COUNTIF(DatosClientesPotenciales[[#This Row],[Origen del contacto ]],"Instagram")</f>
        <v>0</v>
      </c>
      <c r="AD30" s="138">
        <f>COUNTIF(DatosClientesPotenciales[[#This Row],[Origen del contacto ]],"Tiktok")</f>
        <v>0</v>
      </c>
      <c r="AE30" s="138">
        <f>COUNTIF(DatosClientesPotenciales[[#This Row],[Origen del contacto ]],"Facebook")</f>
        <v>0</v>
      </c>
      <c r="AF30" s="138">
        <f>COUNTIF(DatosClientesPotenciales[[#This Row],[Origen del contacto ]],"Linkedin")</f>
        <v>0</v>
      </c>
      <c r="AG30" s="138">
        <f>COUNTIF(DatosClientesPotenciales[[#This Row],[Origen del contacto ]],"Google")</f>
        <v>0</v>
      </c>
      <c r="AH30" s="138">
        <f>COUNTIF(DatosClientesPotenciales[[#This Row],[Origen del contacto ]],"Whatsapp")</f>
        <v>0</v>
      </c>
      <c r="AI30" s="138">
        <f>COUNTIF(DatosClientesPotenciales[[#This Row],[Origen del contacto ]],"Otro")</f>
        <v>0</v>
      </c>
    </row>
    <row r="31" spans="2:35" ht="34.9" customHeight="1" x14ac:dyDescent="0.3">
      <c r="B31" s="51" t="str">
        <f>IFERROR(IF(AND(DatosClientesPotenciales[[#This Row],[Nombre del cliente potencial]] &lt;&gt; "", ROW(VentasPrevistas[Nombre del cliente potencial])&lt;&gt;ÚltimaEntrada),DatosClientesPotenciales[Nombre del cliente potencial], ""),"")</f>
        <v/>
      </c>
      <c r="C31" s="52" t="str">
        <f>IFERROR(IF(DatosClientesPotenciales[[#This Row],[Cierre de 
la previsión]] &lt;&gt;"",IF(DatosClientesPotenciales[[#This Row],[Cierre de 
la previsión]]= "Enero",DatosClientesPotenciales[Forecast],0),""),"")</f>
        <v/>
      </c>
      <c r="D31" s="52" t="str">
        <f>IFERROR(IF(DatosClientesPotenciales[[#This Row],[Cierre de 
la previsión]] &lt;&gt;"",IF(DatosClientesPotenciales[[#This Row],[Cierre de 
la previsión]] = "Febrero",DatosClientesPotenciales[Forecast],0),""),"")</f>
        <v/>
      </c>
      <c r="E31" s="52" t="str">
        <f>IFERROR(IF(DatosClientesPotenciales[[#This Row],[Cierre de 
la previsión]] &lt;&gt;"",IF(DatosClientesPotenciales[[#This Row],[Cierre de 
la previsión]] = "Marzo",DatosClientesPotenciales[Forecast],0),""),"")</f>
        <v/>
      </c>
      <c r="F31" s="53" t="str">
        <f>IFERROR(IF(DatosClientesPotenciales[[#This Row],[Cierre de 
la previsión]] &lt;&gt;"",IF(DatosClientesPotenciales[[#This Row],[Cierre de 
la previsión]] = "Abril",DatosClientesPotenciales[Forecast],0),""),"")</f>
        <v/>
      </c>
      <c r="G31" s="52" t="str">
        <f>IFERROR(IF(DatosClientesPotenciales[[#This Row],[Cierre de 
la previsión]] &lt;&gt;"",IF(DatosClientesPotenciales[[#This Row],[Cierre de 
la previsión]] = "Mayo",DatosClientesPotenciales[Forecast],0),""),"")</f>
        <v/>
      </c>
      <c r="H31" s="52" t="str">
        <f>IFERROR(IF(DatosClientesPotenciales[[#This Row],[Cierre de 
la previsión]] &lt;&gt;"",IF(DatosClientesPotenciales[[#This Row],[Cierre de 
la previsión]] = "Junio",DatosClientesPotenciales[Forecast],0),""),"")</f>
        <v/>
      </c>
      <c r="I31" s="52" t="str">
        <f>IFERROR(IF(DatosClientesPotenciales[[#This Row],[Cierre de 
la previsión]] &lt;&gt;"",IF(DatosClientesPotenciales[[#This Row],[Cierre de 
la previsión]] = "julio",DatosClientesPotenciales[Forecast],0),""),"")</f>
        <v/>
      </c>
      <c r="J31" s="53" t="str">
        <f>IFERROR(IF(DatosClientesPotenciales[[#This Row],[Cierre de 
la previsión]] &lt;&gt;"",IF(DatosClientesPotenciales[[#This Row],[Cierre de 
la previsión]] = "Agosto",DatosClientesPotenciales[Forecast],0),""),"")</f>
        <v/>
      </c>
      <c r="K31" s="52" t="str">
        <f>IFERROR(IF(DatosClientesPotenciales[[#This Row],[Cierre de 
la previsión]] &lt;&gt;"",IF(DatosClientesPotenciales[[#This Row],[Cierre de 
la previsión]] = "Septiembre",DatosClientesPotenciales[Forecast],0),""),"")</f>
        <v/>
      </c>
      <c r="L31" s="52" t="str">
        <f>IFERROR(IF(DatosClientesPotenciales[[#This Row],[Cierre de 
la previsión]] &lt;&gt;"",IF(DatosClientesPotenciales[[#This Row],[Cierre de 
la previsión]] = "Octubre",DatosClientesPotenciales[Forecast],0),""),"")</f>
        <v/>
      </c>
      <c r="M31" s="52" t="str">
        <f>IFERROR(IF(DatosClientesPotenciales[[#This Row],[Cierre de 
la previsión]] &lt;&gt;"",IF(DatosClientesPotenciales[[#This Row],[Cierre de 
la previsión]] = "Noviembre",DatosClientesPotenciales[Forecast],0),""),"")</f>
        <v/>
      </c>
      <c r="N31" s="52" t="str">
        <f>IFERROR(IF(DatosClientesPotenciales[[#This Row],[Cierre de 
la previsión]] &lt;&gt;"",IF(DatosClientesPotenciales[[#This Row],[Cierre de 
la previsión]] = "Diciembre",DatosClientesPotenciales[Forecast],0),""),"")</f>
        <v/>
      </c>
      <c r="P31" s="138">
        <f>COUNTIF(DatosClientesPotenciales[[#This Row],[Etapa]],"Prospecto")</f>
        <v>0</v>
      </c>
      <c r="Q31" s="138">
        <f>COUNTIF(DatosClientesPotenciales[[#This Row],[Etapa]],"Atendido")</f>
        <v>0</v>
      </c>
      <c r="R31" s="138">
        <f>COUNTIF(DatosClientesPotenciales[[#This Row],[Etapa]],"Cotización")</f>
        <v>0</v>
      </c>
      <c r="S31" s="138">
        <f>COUNTIF(DatosClientesPotenciales[[#This Row],[Etapa]],"En Pago")</f>
        <v>0</v>
      </c>
      <c r="T31" s="138">
        <f>COUNTIF(DatosClientesPotenciales[[#This Row],[Etapa]],"Perdido")</f>
        <v>0</v>
      </c>
      <c r="U31" s="138">
        <f>COUNTIF(DatosClientesPotenciales[[#This Row],[Etapa]],"Ganada")</f>
        <v>0</v>
      </c>
      <c r="V31" s="130">
        <f>IFERROR(IF(AND('Datos de clientes potenciales'!H31="Ganada", 'Datos de clientes potenciales'!I31&gt;0), 'Datos de clientes potenciales'!I31, 0), "")</f>
        <v>0</v>
      </c>
      <c r="W31" s="136">
        <f>IFERROR(IF(AND('Datos de clientes potenciales'!H31="Prospecto", 'Datos de clientes potenciales'!I31&gt;0), 'Datos de clientes potenciales'!I31, 0), "")</f>
        <v>0</v>
      </c>
      <c r="X31" s="136">
        <f>IFERROR(IF(AND('Datos de clientes potenciales'!H31="Atendido", 'Datos de clientes potenciales'!I31&gt;0), 'Datos de clientes potenciales'!I31, 0), "")</f>
        <v>0</v>
      </c>
      <c r="Y31" s="136">
        <f>IFERROR(IF(AND('Datos de clientes potenciales'!H31="Cotización", 'Datos de clientes potenciales'!I31&gt;0), 'Datos de clientes potenciales'!I31, 0), "")</f>
        <v>0</v>
      </c>
      <c r="Z31" s="136">
        <f>IFERROR(IF(AND('Datos de clientes potenciales'!H31="En pago", 'Datos de clientes potenciales'!I31&gt;0), 'Datos de clientes potenciales'!I31, 0), "")</f>
        <v>0</v>
      </c>
      <c r="AA31" s="138">
        <f>COUNTIF(DatosClientesPotenciales[[#This Row],[Origen del contacto ]],"Prospección")</f>
        <v>0</v>
      </c>
      <c r="AB31" s="138">
        <f>COUNTIF(DatosClientesPotenciales[[#This Row],[Origen del contacto ]],"Sitio web")</f>
        <v>0</v>
      </c>
      <c r="AC31" s="138">
        <f>COUNTIF(DatosClientesPotenciales[[#This Row],[Origen del contacto ]],"Instagram")</f>
        <v>0</v>
      </c>
      <c r="AD31" s="138">
        <f>COUNTIF(DatosClientesPotenciales[[#This Row],[Origen del contacto ]],"Tiktok")</f>
        <v>0</v>
      </c>
      <c r="AE31" s="138">
        <f>COUNTIF(DatosClientesPotenciales[[#This Row],[Origen del contacto ]],"Facebook")</f>
        <v>0</v>
      </c>
      <c r="AF31" s="138">
        <f>COUNTIF(DatosClientesPotenciales[[#This Row],[Origen del contacto ]],"Linkedin")</f>
        <v>0</v>
      </c>
      <c r="AG31" s="138">
        <f>COUNTIF(DatosClientesPotenciales[[#This Row],[Origen del contacto ]],"Google")</f>
        <v>0</v>
      </c>
      <c r="AH31" s="138">
        <f>COUNTIF(DatosClientesPotenciales[[#This Row],[Origen del contacto ]],"Whatsapp")</f>
        <v>0</v>
      </c>
      <c r="AI31" s="138">
        <f>COUNTIF(DatosClientesPotenciales[[#This Row],[Origen del contacto ]],"Otro")</f>
        <v>0</v>
      </c>
    </row>
    <row r="32" spans="2:35" ht="34.9" customHeight="1" x14ac:dyDescent="0.3">
      <c r="B32" s="51" t="str">
        <f>IFERROR(IF(AND(DatosClientesPotenciales[[#This Row],[Nombre del cliente potencial]] &lt;&gt; "", ROW(VentasPrevistas[Nombre del cliente potencial])&lt;&gt;ÚltimaEntrada),DatosClientesPotenciales[Nombre del cliente potencial], ""),"")</f>
        <v/>
      </c>
      <c r="C32" s="52" t="str">
        <f>IFERROR(IF(DatosClientesPotenciales[[#This Row],[Cierre de 
la previsión]] &lt;&gt;"",IF(DatosClientesPotenciales[[#This Row],[Cierre de 
la previsión]]= "Enero",DatosClientesPotenciales[Forecast],0),""),"")</f>
        <v/>
      </c>
      <c r="D32" s="52" t="str">
        <f>IFERROR(IF(DatosClientesPotenciales[[#This Row],[Cierre de 
la previsión]] &lt;&gt;"",IF(DatosClientesPotenciales[[#This Row],[Cierre de 
la previsión]] = "Febrero",DatosClientesPotenciales[Forecast],0),""),"")</f>
        <v/>
      </c>
      <c r="E32" s="52" t="str">
        <f>IFERROR(IF(DatosClientesPotenciales[[#This Row],[Cierre de 
la previsión]] &lt;&gt;"",IF(DatosClientesPotenciales[[#This Row],[Cierre de 
la previsión]] = "Marzo",DatosClientesPotenciales[Forecast],0),""),"")</f>
        <v/>
      </c>
      <c r="F32" s="53" t="str">
        <f>IFERROR(IF(DatosClientesPotenciales[[#This Row],[Cierre de 
la previsión]] &lt;&gt;"",IF(DatosClientesPotenciales[[#This Row],[Cierre de 
la previsión]] = "Abril",DatosClientesPotenciales[Forecast],0),""),"")</f>
        <v/>
      </c>
      <c r="G32" s="52" t="str">
        <f>IFERROR(IF(DatosClientesPotenciales[[#This Row],[Cierre de 
la previsión]] &lt;&gt;"",IF(DatosClientesPotenciales[[#This Row],[Cierre de 
la previsión]] = "Mayo",DatosClientesPotenciales[Forecast],0),""),"")</f>
        <v/>
      </c>
      <c r="H32" s="52" t="str">
        <f>IFERROR(IF(DatosClientesPotenciales[[#This Row],[Cierre de 
la previsión]] &lt;&gt;"",IF(DatosClientesPotenciales[[#This Row],[Cierre de 
la previsión]] = "Junio",DatosClientesPotenciales[Forecast],0),""),"")</f>
        <v/>
      </c>
      <c r="I32" s="52" t="str">
        <f>IFERROR(IF(DatosClientesPotenciales[[#This Row],[Cierre de 
la previsión]] &lt;&gt;"",IF(DatosClientesPotenciales[[#This Row],[Cierre de 
la previsión]] = "julio",DatosClientesPotenciales[Forecast],0),""),"")</f>
        <v/>
      </c>
      <c r="J32" s="53" t="str">
        <f>IFERROR(IF(DatosClientesPotenciales[[#This Row],[Cierre de 
la previsión]] &lt;&gt;"",IF(DatosClientesPotenciales[[#This Row],[Cierre de 
la previsión]] = "Agosto",DatosClientesPotenciales[Forecast],0),""),"")</f>
        <v/>
      </c>
      <c r="K32" s="52" t="str">
        <f>IFERROR(IF(DatosClientesPotenciales[[#This Row],[Cierre de 
la previsión]] &lt;&gt;"",IF(DatosClientesPotenciales[[#This Row],[Cierre de 
la previsión]] = "Septiembre",DatosClientesPotenciales[Forecast],0),""),"")</f>
        <v/>
      </c>
      <c r="L32" s="52" t="str">
        <f>IFERROR(IF(DatosClientesPotenciales[[#This Row],[Cierre de 
la previsión]] &lt;&gt;"",IF(DatosClientesPotenciales[[#This Row],[Cierre de 
la previsión]] = "Octubre",DatosClientesPotenciales[Forecast],0),""),"")</f>
        <v/>
      </c>
      <c r="M32" s="52" t="str">
        <f>IFERROR(IF(DatosClientesPotenciales[[#This Row],[Cierre de 
la previsión]] &lt;&gt;"",IF(DatosClientesPotenciales[[#This Row],[Cierre de 
la previsión]] = "Noviembre",DatosClientesPotenciales[Forecast],0),""),"")</f>
        <v/>
      </c>
      <c r="N32" s="52" t="str">
        <f>IFERROR(IF(DatosClientesPotenciales[[#This Row],[Cierre de 
la previsión]] &lt;&gt;"",IF(DatosClientesPotenciales[[#This Row],[Cierre de 
la previsión]] = "Diciembre",DatosClientesPotenciales[Forecast],0),""),"")</f>
        <v/>
      </c>
      <c r="P32" s="138">
        <f>COUNTIF(DatosClientesPotenciales[[#This Row],[Etapa]],"Prospecto")</f>
        <v>0</v>
      </c>
      <c r="Q32" s="138">
        <f>COUNTIF(DatosClientesPotenciales[[#This Row],[Etapa]],"Atendido")</f>
        <v>0</v>
      </c>
      <c r="R32" s="138">
        <f>COUNTIF(DatosClientesPotenciales[[#This Row],[Etapa]],"Cotización")</f>
        <v>0</v>
      </c>
      <c r="S32" s="138">
        <f>COUNTIF(DatosClientesPotenciales[[#This Row],[Etapa]],"En Pago")</f>
        <v>0</v>
      </c>
      <c r="T32" s="138">
        <f>COUNTIF(DatosClientesPotenciales[[#This Row],[Etapa]],"Perdido")</f>
        <v>0</v>
      </c>
      <c r="U32" s="138">
        <f>COUNTIF(DatosClientesPotenciales[[#This Row],[Etapa]],"Ganada")</f>
        <v>0</v>
      </c>
      <c r="V32" s="130">
        <f>IFERROR(IF(AND('Datos de clientes potenciales'!H32="Ganada", 'Datos de clientes potenciales'!I32&gt;0), 'Datos de clientes potenciales'!I32, 0), "")</f>
        <v>0</v>
      </c>
      <c r="W32" s="136">
        <f>IFERROR(IF(AND('Datos de clientes potenciales'!H32="Prospecto", 'Datos de clientes potenciales'!I32&gt;0), 'Datos de clientes potenciales'!I32, 0), "")</f>
        <v>0</v>
      </c>
      <c r="X32" s="136">
        <f>IFERROR(IF(AND('Datos de clientes potenciales'!H32="Atendido", 'Datos de clientes potenciales'!I32&gt;0), 'Datos de clientes potenciales'!I32, 0), "")</f>
        <v>0</v>
      </c>
      <c r="Y32" s="136">
        <f>IFERROR(IF(AND('Datos de clientes potenciales'!H32="Cotización", 'Datos de clientes potenciales'!I32&gt;0), 'Datos de clientes potenciales'!I32, 0), "")</f>
        <v>0</v>
      </c>
      <c r="Z32" s="136">
        <f>IFERROR(IF(AND('Datos de clientes potenciales'!H32="En pago", 'Datos de clientes potenciales'!I32&gt;0), 'Datos de clientes potenciales'!I32, 0), "")</f>
        <v>0</v>
      </c>
      <c r="AA32" s="138">
        <f>COUNTIF(DatosClientesPotenciales[[#This Row],[Origen del contacto ]],"Prospección")</f>
        <v>0</v>
      </c>
      <c r="AB32" s="138">
        <f>COUNTIF(DatosClientesPotenciales[[#This Row],[Origen del contacto ]],"Sitio web")</f>
        <v>0</v>
      </c>
      <c r="AC32" s="138">
        <f>COUNTIF(DatosClientesPotenciales[[#This Row],[Origen del contacto ]],"Instagram")</f>
        <v>0</v>
      </c>
      <c r="AD32" s="138">
        <f>COUNTIF(DatosClientesPotenciales[[#This Row],[Origen del contacto ]],"Tiktok")</f>
        <v>0</v>
      </c>
      <c r="AE32" s="138">
        <f>COUNTIF(DatosClientesPotenciales[[#This Row],[Origen del contacto ]],"Facebook")</f>
        <v>0</v>
      </c>
      <c r="AF32" s="138">
        <f>COUNTIF(DatosClientesPotenciales[[#This Row],[Origen del contacto ]],"Linkedin")</f>
        <v>0</v>
      </c>
      <c r="AG32" s="138">
        <f>COUNTIF(DatosClientesPotenciales[[#This Row],[Origen del contacto ]],"Google")</f>
        <v>0</v>
      </c>
      <c r="AH32" s="138">
        <f>COUNTIF(DatosClientesPotenciales[[#This Row],[Origen del contacto ]],"Whatsapp")</f>
        <v>0</v>
      </c>
      <c r="AI32" s="138">
        <f>COUNTIF(DatosClientesPotenciales[[#This Row],[Origen del contacto ]],"Otro")</f>
        <v>0</v>
      </c>
    </row>
    <row r="33" spans="2:35" ht="34.9" customHeight="1" x14ac:dyDescent="0.3">
      <c r="B33" s="51" t="str">
        <f>IFERROR(IF(AND(DatosClientesPotenciales[[#This Row],[Nombre del cliente potencial]] &lt;&gt; "", ROW(VentasPrevistas[Nombre del cliente potencial])&lt;&gt;ÚltimaEntrada),DatosClientesPotenciales[Nombre del cliente potencial], ""),"")</f>
        <v/>
      </c>
      <c r="C33" s="52" t="str">
        <f>IFERROR(IF(DatosClientesPotenciales[[#This Row],[Cierre de 
la previsión]] &lt;&gt;"",IF(DatosClientesPotenciales[[#This Row],[Cierre de 
la previsión]]= "Enero",DatosClientesPotenciales[Forecast],0),""),"")</f>
        <v/>
      </c>
      <c r="D33" s="52" t="str">
        <f>IFERROR(IF(DatosClientesPotenciales[[#This Row],[Cierre de 
la previsión]] &lt;&gt;"",IF(DatosClientesPotenciales[[#This Row],[Cierre de 
la previsión]] = "Febrero",DatosClientesPotenciales[Forecast],0),""),"")</f>
        <v/>
      </c>
      <c r="E33" s="52" t="str">
        <f>IFERROR(IF(DatosClientesPotenciales[[#This Row],[Cierre de 
la previsión]] &lt;&gt;"",IF(DatosClientesPotenciales[[#This Row],[Cierre de 
la previsión]] = "Marzo",DatosClientesPotenciales[Forecast],0),""),"")</f>
        <v/>
      </c>
      <c r="F33" s="53" t="str">
        <f>IFERROR(IF(DatosClientesPotenciales[[#This Row],[Cierre de 
la previsión]] &lt;&gt;"",IF(DatosClientesPotenciales[[#This Row],[Cierre de 
la previsión]] = "Abril",DatosClientesPotenciales[Forecast],0),""),"")</f>
        <v/>
      </c>
      <c r="G33" s="52" t="str">
        <f>IFERROR(IF(DatosClientesPotenciales[[#This Row],[Cierre de 
la previsión]] &lt;&gt;"",IF(DatosClientesPotenciales[[#This Row],[Cierre de 
la previsión]] = "Mayo",DatosClientesPotenciales[Forecast],0),""),"")</f>
        <v/>
      </c>
      <c r="H33" s="52" t="str">
        <f>IFERROR(IF(DatosClientesPotenciales[[#This Row],[Cierre de 
la previsión]] &lt;&gt;"",IF(DatosClientesPotenciales[[#This Row],[Cierre de 
la previsión]] = "Junio",DatosClientesPotenciales[Forecast],0),""),"")</f>
        <v/>
      </c>
      <c r="I33" s="52" t="str">
        <f>IFERROR(IF(DatosClientesPotenciales[[#This Row],[Cierre de 
la previsión]] &lt;&gt;"",IF(DatosClientesPotenciales[[#This Row],[Cierre de 
la previsión]] = "julio",DatosClientesPotenciales[Forecast],0),""),"")</f>
        <v/>
      </c>
      <c r="J33" s="53" t="str">
        <f>IFERROR(IF(DatosClientesPotenciales[[#This Row],[Cierre de 
la previsión]] &lt;&gt;"",IF(DatosClientesPotenciales[[#This Row],[Cierre de 
la previsión]] = "Agosto",DatosClientesPotenciales[Forecast],0),""),"")</f>
        <v/>
      </c>
      <c r="K33" s="52" t="str">
        <f>IFERROR(IF(DatosClientesPotenciales[[#This Row],[Cierre de 
la previsión]] &lt;&gt;"",IF(DatosClientesPotenciales[[#This Row],[Cierre de 
la previsión]] = "Septiembre",DatosClientesPotenciales[Forecast],0),""),"")</f>
        <v/>
      </c>
      <c r="L33" s="52" t="str">
        <f>IFERROR(IF(DatosClientesPotenciales[[#This Row],[Cierre de 
la previsión]] &lt;&gt;"",IF(DatosClientesPotenciales[[#This Row],[Cierre de 
la previsión]] = "Octubre",DatosClientesPotenciales[Forecast],0),""),"")</f>
        <v/>
      </c>
      <c r="M33" s="52" t="str">
        <f>IFERROR(IF(DatosClientesPotenciales[[#This Row],[Cierre de 
la previsión]] &lt;&gt;"",IF(DatosClientesPotenciales[[#This Row],[Cierre de 
la previsión]] = "Noviembre",DatosClientesPotenciales[Forecast],0),""),"")</f>
        <v/>
      </c>
      <c r="N33" s="52" t="str">
        <f>IFERROR(IF(DatosClientesPotenciales[[#This Row],[Cierre de 
la previsión]] &lt;&gt;"",IF(DatosClientesPotenciales[[#This Row],[Cierre de 
la previsión]] = "Diciembre",DatosClientesPotenciales[Forecast],0),""),"")</f>
        <v/>
      </c>
      <c r="P33" s="138">
        <f>COUNTIF(DatosClientesPotenciales[[#This Row],[Etapa]],"Prospecto")</f>
        <v>0</v>
      </c>
      <c r="Q33" s="138">
        <f>COUNTIF(DatosClientesPotenciales[[#This Row],[Etapa]],"Atendido")</f>
        <v>0</v>
      </c>
      <c r="R33" s="138">
        <f>COUNTIF(DatosClientesPotenciales[[#This Row],[Etapa]],"Cotización")</f>
        <v>0</v>
      </c>
      <c r="S33" s="138">
        <f>COUNTIF(DatosClientesPotenciales[[#This Row],[Etapa]],"En Pago")</f>
        <v>0</v>
      </c>
      <c r="T33" s="138">
        <f>COUNTIF(DatosClientesPotenciales[[#This Row],[Etapa]],"Perdido")</f>
        <v>0</v>
      </c>
      <c r="U33" s="138">
        <f>COUNTIF(DatosClientesPotenciales[[#This Row],[Etapa]],"Ganada")</f>
        <v>0</v>
      </c>
      <c r="V33" s="130">
        <f>IFERROR(IF(AND('Datos de clientes potenciales'!H33="Ganada", 'Datos de clientes potenciales'!I33&gt;0), 'Datos de clientes potenciales'!I33, 0), "")</f>
        <v>0</v>
      </c>
      <c r="W33" s="136">
        <f>IFERROR(IF(AND('Datos de clientes potenciales'!H33="Prospecto", 'Datos de clientes potenciales'!I33&gt;0), 'Datos de clientes potenciales'!I33, 0), "")</f>
        <v>0</v>
      </c>
      <c r="X33" s="136">
        <f>IFERROR(IF(AND('Datos de clientes potenciales'!H33="Atendido", 'Datos de clientes potenciales'!I33&gt;0), 'Datos de clientes potenciales'!I33, 0), "")</f>
        <v>0</v>
      </c>
      <c r="Y33" s="136">
        <f>IFERROR(IF(AND('Datos de clientes potenciales'!H33="Cotización", 'Datos de clientes potenciales'!I33&gt;0), 'Datos de clientes potenciales'!I33, 0), "")</f>
        <v>0</v>
      </c>
      <c r="Z33" s="136">
        <f>IFERROR(IF(AND('Datos de clientes potenciales'!H33="En pago", 'Datos de clientes potenciales'!I33&gt;0), 'Datos de clientes potenciales'!I33, 0), "")</f>
        <v>0</v>
      </c>
      <c r="AA33" s="138">
        <f>COUNTIF(DatosClientesPotenciales[[#This Row],[Origen del contacto ]],"Prospección")</f>
        <v>0</v>
      </c>
      <c r="AB33" s="138">
        <f>COUNTIF(DatosClientesPotenciales[[#This Row],[Origen del contacto ]],"Sitio web")</f>
        <v>0</v>
      </c>
      <c r="AC33" s="138">
        <f>COUNTIF(DatosClientesPotenciales[[#This Row],[Origen del contacto ]],"Instagram")</f>
        <v>0</v>
      </c>
      <c r="AD33" s="138">
        <f>COUNTIF(DatosClientesPotenciales[[#This Row],[Origen del contacto ]],"Tiktok")</f>
        <v>0</v>
      </c>
      <c r="AE33" s="138">
        <f>COUNTIF(DatosClientesPotenciales[[#This Row],[Origen del contacto ]],"Facebook")</f>
        <v>0</v>
      </c>
      <c r="AF33" s="138">
        <f>COUNTIF(DatosClientesPotenciales[[#This Row],[Origen del contacto ]],"Linkedin")</f>
        <v>0</v>
      </c>
      <c r="AG33" s="138">
        <f>COUNTIF(DatosClientesPotenciales[[#This Row],[Origen del contacto ]],"Google")</f>
        <v>0</v>
      </c>
      <c r="AH33" s="138">
        <f>COUNTIF(DatosClientesPotenciales[[#This Row],[Origen del contacto ]],"Whatsapp")</f>
        <v>0</v>
      </c>
      <c r="AI33" s="138">
        <f>COUNTIF(DatosClientesPotenciales[[#This Row],[Origen del contacto ]],"Otro")</f>
        <v>0</v>
      </c>
    </row>
    <row r="34" spans="2:35" ht="34.9" customHeight="1" x14ac:dyDescent="0.3">
      <c r="B34" s="51" t="str">
        <f>IFERROR(IF(AND(DatosClientesPotenciales[[#This Row],[Nombre del cliente potencial]] &lt;&gt; "", ROW(VentasPrevistas[Nombre del cliente potencial])&lt;&gt;ÚltimaEntrada),DatosClientesPotenciales[Nombre del cliente potencial], ""),"")</f>
        <v/>
      </c>
      <c r="C34" s="52" t="str">
        <f>IFERROR(IF(DatosClientesPotenciales[[#This Row],[Cierre de 
la previsión]] &lt;&gt;"",IF(DatosClientesPotenciales[[#This Row],[Cierre de 
la previsión]]= "Enero",DatosClientesPotenciales[Forecast],0),""),"")</f>
        <v/>
      </c>
      <c r="D34" s="52" t="str">
        <f>IFERROR(IF(DatosClientesPotenciales[[#This Row],[Cierre de 
la previsión]] &lt;&gt;"",IF(DatosClientesPotenciales[[#This Row],[Cierre de 
la previsión]] = "Febrero",DatosClientesPotenciales[Forecast],0),""),"")</f>
        <v/>
      </c>
      <c r="E34" s="52" t="str">
        <f>IFERROR(IF(DatosClientesPotenciales[[#This Row],[Cierre de 
la previsión]] &lt;&gt;"",IF(DatosClientesPotenciales[[#This Row],[Cierre de 
la previsión]] = "Marzo",DatosClientesPotenciales[Forecast],0),""),"")</f>
        <v/>
      </c>
      <c r="F34" s="53" t="str">
        <f>IFERROR(IF(DatosClientesPotenciales[[#This Row],[Cierre de 
la previsión]] &lt;&gt;"",IF(DatosClientesPotenciales[[#This Row],[Cierre de 
la previsión]] = "Abril",DatosClientesPotenciales[Forecast],0),""),"")</f>
        <v/>
      </c>
      <c r="G34" s="52" t="str">
        <f>IFERROR(IF(DatosClientesPotenciales[[#This Row],[Cierre de 
la previsión]] &lt;&gt;"",IF(DatosClientesPotenciales[[#This Row],[Cierre de 
la previsión]] = "Mayo",DatosClientesPotenciales[Forecast],0),""),"")</f>
        <v/>
      </c>
      <c r="H34" s="52" t="str">
        <f>IFERROR(IF(DatosClientesPotenciales[[#This Row],[Cierre de 
la previsión]] &lt;&gt;"",IF(DatosClientesPotenciales[[#This Row],[Cierre de 
la previsión]] = "Junio",DatosClientesPotenciales[Forecast],0),""),"")</f>
        <v/>
      </c>
      <c r="I34" s="52" t="str">
        <f>IFERROR(IF(DatosClientesPotenciales[[#This Row],[Cierre de 
la previsión]] &lt;&gt;"",IF(DatosClientesPotenciales[[#This Row],[Cierre de 
la previsión]] = "julio",DatosClientesPotenciales[Forecast],0),""),"")</f>
        <v/>
      </c>
      <c r="J34" s="53" t="str">
        <f>IFERROR(IF(DatosClientesPotenciales[[#This Row],[Cierre de 
la previsión]] &lt;&gt;"",IF(DatosClientesPotenciales[[#This Row],[Cierre de 
la previsión]] = "Agosto",DatosClientesPotenciales[Forecast],0),""),"")</f>
        <v/>
      </c>
      <c r="K34" s="52" t="str">
        <f>IFERROR(IF(DatosClientesPotenciales[[#This Row],[Cierre de 
la previsión]] &lt;&gt;"",IF(DatosClientesPotenciales[[#This Row],[Cierre de 
la previsión]] = "Septiembre",DatosClientesPotenciales[Forecast],0),""),"")</f>
        <v/>
      </c>
      <c r="L34" s="52" t="str">
        <f>IFERROR(IF(DatosClientesPotenciales[[#This Row],[Cierre de 
la previsión]] &lt;&gt;"",IF(DatosClientesPotenciales[[#This Row],[Cierre de 
la previsión]] = "Octubre",DatosClientesPotenciales[Forecast],0),""),"")</f>
        <v/>
      </c>
      <c r="M34" s="52" t="str">
        <f>IFERROR(IF(DatosClientesPotenciales[[#This Row],[Cierre de 
la previsión]] &lt;&gt;"",IF(DatosClientesPotenciales[[#This Row],[Cierre de 
la previsión]] = "Noviembre",DatosClientesPotenciales[Forecast],0),""),"")</f>
        <v/>
      </c>
      <c r="N34" s="52" t="str">
        <f>IFERROR(IF(DatosClientesPotenciales[[#This Row],[Cierre de 
la previsión]] &lt;&gt;"",IF(DatosClientesPotenciales[[#This Row],[Cierre de 
la previsión]] = "Diciembre",DatosClientesPotenciales[Forecast],0),""),"")</f>
        <v/>
      </c>
      <c r="P34" s="138">
        <f>COUNTIF(DatosClientesPotenciales[[#This Row],[Etapa]],"Prospecto")</f>
        <v>0</v>
      </c>
      <c r="Q34" s="138">
        <f>COUNTIF(DatosClientesPotenciales[[#This Row],[Etapa]],"Atendido")</f>
        <v>0</v>
      </c>
      <c r="R34" s="138">
        <f>COUNTIF(DatosClientesPotenciales[[#This Row],[Etapa]],"Cotización")</f>
        <v>0</v>
      </c>
      <c r="S34" s="138">
        <f>COUNTIF(DatosClientesPotenciales[[#This Row],[Etapa]],"En Pago")</f>
        <v>0</v>
      </c>
      <c r="T34" s="138">
        <f>COUNTIF(DatosClientesPotenciales[[#This Row],[Etapa]],"Perdido")</f>
        <v>0</v>
      </c>
      <c r="U34" s="138">
        <f>COUNTIF(DatosClientesPotenciales[[#This Row],[Etapa]],"Ganada")</f>
        <v>0</v>
      </c>
      <c r="V34" s="130">
        <f>IFERROR(IF(AND('Datos de clientes potenciales'!H34="Ganada", 'Datos de clientes potenciales'!I34&gt;0), 'Datos de clientes potenciales'!I34, 0), "")</f>
        <v>0</v>
      </c>
      <c r="W34" s="136">
        <f>IFERROR(IF(AND('Datos de clientes potenciales'!H34="Prospecto", 'Datos de clientes potenciales'!I34&gt;0), 'Datos de clientes potenciales'!I34, 0), "")</f>
        <v>0</v>
      </c>
      <c r="X34" s="136">
        <f>IFERROR(IF(AND('Datos de clientes potenciales'!H34="Atendido", 'Datos de clientes potenciales'!I34&gt;0), 'Datos de clientes potenciales'!I34, 0), "")</f>
        <v>0</v>
      </c>
      <c r="Y34" s="136">
        <f>IFERROR(IF(AND('Datos de clientes potenciales'!H34="Cotización", 'Datos de clientes potenciales'!I34&gt;0), 'Datos de clientes potenciales'!I34, 0), "")</f>
        <v>0</v>
      </c>
      <c r="Z34" s="136">
        <f>IFERROR(IF(AND('Datos de clientes potenciales'!H34="En pago", 'Datos de clientes potenciales'!I34&gt;0), 'Datos de clientes potenciales'!I34, 0), "")</f>
        <v>0</v>
      </c>
      <c r="AA34" s="138">
        <f>COUNTIF(DatosClientesPotenciales[[#This Row],[Origen del contacto ]],"Prospección")</f>
        <v>0</v>
      </c>
      <c r="AB34" s="138">
        <f>COUNTIF(DatosClientesPotenciales[[#This Row],[Origen del contacto ]],"Sitio web")</f>
        <v>0</v>
      </c>
      <c r="AC34" s="138">
        <f>COUNTIF(DatosClientesPotenciales[[#This Row],[Origen del contacto ]],"Instagram")</f>
        <v>0</v>
      </c>
      <c r="AD34" s="138">
        <f>COUNTIF(DatosClientesPotenciales[[#This Row],[Origen del contacto ]],"Tiktok")</f>
        <v>0</v>
      </c>
      <c r="AE34" s="138">
        <f>COUNTIF(DatosClientesPotenciales[[#This Row],[Origen del contacto ]],"Facebook")</f>
        <v>0</v>
      </c>
      <c r="AF34" s="138">
        <f>COUNTIF(DatosClientesPotenciales[[#This Row],[Origen del contacto ]],"Linkedin")</f>
        <v>0</v>
      </c>
      <c r="AG34" s="138">
        <f>COUNTIF(DatosClientesPotenciales[[#This Row],[Origen del contacto ]],"Google")</f>
        <v>0</v>
      </c>
      <c r="AH34" s="138">
        <f>COUNTIF(DatosClientesPotenciales[[#This Row],[Origen del contacto ]],"Whatsapp")</f>
        <v>0</v>
      </c>
      <c r="AI34" s="138">
        <f>COUNTIF(DatosClientesPotenciales[[#This Row],[Origen del contacto ]],"Otro")</f>
        <v>0</v>
      </c>
    </row>
    <row r="35" spans="2:35" ht="34.9" customHeight="1" x14ac:dyDescent="0.3">
      <c r="B35" s="51" t="str">
        <f>IFERROR(IF(AND(DatosClientesPotenciales[[#This Row],[Nombre del cliente potencial]] &lt;&gt; "", ROW(VentasPrevistas[Nombre del cliente potencial])&lt;&gt;ÚltimaEntrada),DatosClientesPotenciales[Nombre del cliente potencial], ""),"")</f>
        <v/>
      </c>
      <c r="C35" s="52" t="str">
        <f>IFERROR(IF(DatosClientesPotenciales[[#This Row],[Cierre de 
la previsión]] &lt;&gt;"",IF(DatosClientesPotenciales[[#This Row],[Cierre de 
la previsión]]= "Enero",DatosClientesPotenciales[Forecast],0),""),"")</f>
        <v/>
      </c>
      <c r="D35" s="52" t="str">
        <f>IFERROR(IF(DatosClientesPotenciales[[#This Row],[Cierre de 
la previsión]] &lt;&gt;"",IF(DatosClientesPotenciales[[#This Row],[Cierre de 
la previsión]] = "Febrero",DatosClientesPotenciales[Forecast],0),""),"")</f>
        <v/>
      </c>
      <c r="E35" s="52" t="str">
        <f>IFERROR(IF(DatosClientesPotenciales[[#This Row],[Cierre de 
la previsión]] &lt;&gt;"",IF(DatosClientesPotenciales[[#This Row],[Cierre de 
la previsión]] = "Marzo",DatosClientesPotenciales[Forecast],0),""),"")</f>
        <v/>
      </c>
      <c r="F35" s="53" t="str">
        <f>IFERROR(IF(DatosClientesPotenciales[[#This Row],[Cierre de 
la previsión]] &lt;&gt;"",IF(DatosClientesPotenciales[[#This Row],[Cierre de 
la previsión]] = "Abril",DatosClientesPotenciales[Forecast],0),""),"")</f>
        <v/>
      </c>
      <c r="G35" s="52" t="str">
        <f>IFERROR(IF(DatosClientesPotenciales[[#This Row],[Cierre de 
la previsión]] &lt;&gt;"",IF(DatosClientesPotenciales[[#This Row],[Cierre de 
la previsión]] = "Mayo",DatosClientesPotenciales[Forecast],0),""),"")</f>
        <v/>
      </c>
      <c r="H35" s="52" t="str">
        <f>IFERROR(IF(DatosClientesPotenciales[[#This Row],[Cierre de 
la previsión]] &lt;&gt;"",IF(DatosClientesPotenciales[[#This Row],[Cierre de 
la previsión]] = "Junio",DatosClientesPotenciales[Forecast],0),""),"")</f>
        <v/>
      </c>
      <c r="I35" s="52" t="str">
        <f>IFERROR(IF(DatosClientesPotenciales[[#This Row],[Cierre de 
la previsión]] &lt;&gt;"",IF(DatosClientesPotenciales[[#This Row],[Cierre de 
la previsión]] = "julio",DatosClientesPotenciales[Forecast],0),""),"")</f>
        <v/>
      </c>
      <c r="J35" s="53" t="str">
        <f>IFERROR(IF(DatosClientesPotenciales[[#This Row],[Cierre de 
la previsión]] &lt;&gt;"",IF(DatosClientesPotenciales[[#This Row],[Cierre de 
la previsión]] = "Agosto",DatosClientesPotenciales[Forecast],0),""),"")</f>
        <v/>
      </c>
      <c r="K35" s="52" t="str">
        <f>IFERROR(IF(DatosClientesPotenciales[[#This Row],[Cierre de 
la previsión]] &lt;&gt;"",IF(DatosClientesPotenciales[[#This Row],[Cierre de 
la previsión]] = "Septiembre",DatosClientesPotenciales[Forecast],0),""),"")</f>
        <v/>
      </c>
      <c r="L35" s="52" t="str">
        <f>IFERROR(IF(DatosClientesPotenciales[[#This Row],[Cierre de 
la previsión]] &lt;&gt;"",IF(DatosClientesPotenciales[[#This Row],[Cierre de 
la previsión]] = "Octubre",DatosClientesPotenciales[Forecast],0),""),"")</f>
        <v/>
      </c>
      <c r="M35" s="52" t="str">
        <f>IFERROR(IF(DatosClientesPotenciales[[#This Row],[Cierre de 
la previsión]] &lt;&gt;"",IF(DatosClientesPotenciales[[#This Row],[Cierre de 
la previsión]] = "Noviembre",DatosClientesPotenciales[Forecast],0),""),"")</f>
        <v/>
      </c>
      <c r="N35" s="52" t="str">
        <f>IFERROR(IF(DatosClientesPotenciales[[#This Row],[Cierre de 
la previsión]] &lt;&gt;"",IF(DatosClientesPotenciales[[#This Row],[Cierre de 
la previsión]] = "Diciembre",DatosClientesPotenciales[Forecast],0),""),"")</f>
        <v/>
      </c>
      <c r="P35" s="138">
        <f>COUNTIF(DatosClientesPotenciales[[#This Row],[Etapa]],"Prospecto")</f>
        <v>0</v>
      </c>
      <c r="Q35" s="138">
        <f>COUNTIF(DatosClientesPotenciales[[#This Row],[Etapa]],"Atendido")</f>
        <v>0</v>
      </c>
      <c r="R35" s="138">
        <f>COUNTIF(DatosClientesPotenciales[[#This Row],[Etapa]],"Cotización")</f>
        <v>0</v>
      </c>
      <c r="S35" s="138">
        <f>COUNTIF(DatosClientesPotenciales[[#This Row],[Etapa]],"En Pago")</f>
        <v>0</v>
      </c>
      <c r="T35" s="138">
        <f>COUNTIF(DatosClientesPotenciales[[#This Row],[Etapa]],"Perdido")</f>
        <v>0</v>
      </c>
      <c r="U35" s="138">
        <f>COUNTIF(DatosClientesPotenciales[[#This Row],[Etapa]],"Ganada")</f>
        <v>0</v>
      </c>
      <c r="V35" s="130">
        <f>IFERROR(IF(AND('Datos de clientes potenciales'!H35="Ganada", 'Datos de clientes potenciales'!I35&gt;0), 'Datos de clientes potenciales'!I35, 0), "")</f>
        <v>0</v>
      </c>
      <c r="W35" s="136">
        <f>IFERROR(IF(AND('Datos de clientes potenciales'!H35="Prospecto", 'Datos de clientes potenciales'!I35&gt;0), 'Datos de clientes potenciales'!I35, 0), "")</f>
        <v>0</v>
      </c>
      <c r="X35" s="136">
        <f>IFERROR(IF(AND('Datos de clientes potenciales'!H35="Atendido", 'Datos de clientes potenciales'!I35&gt;0), 'Datos de clientes potenciales'!I35, 0), "")</f>
        <v>0</v>
      </c>
      <c r="Y35" s="136">
        <f>IFERROR(IF(AND('Datos de clientes potenciales'!H35="Cotización", 'Datos de clientes potenciales'!I35&gt;0), 'Datos de clientes potenciales'!I35, 0), "")</f>
        <v>0</v>
      </c>
      <c r="Z35" s="136">
        <f>IFERROR(IF(AND('Datos de clientes potenciales'!H35="En pago", 'Datos de clientes potenciales'!I35&gt;0), 'Datos de clientes potenciales'!I35, 0), "")</f>
        <v>0</v>
      </c>
      <c r="AA35" s="138">
        <f>COUNTIF(DatosClientesPotenciales[[#This Row],[Origen del contacto ]],"Prospección")</f>
        <v>0</v>
      </c>
      <c r="AB35" s="138">
        <f>COUNTIF(DatosClientesPotenciales[[#This Row],[Origen del contacto ]],"Sitio web")</f>
        <v>0</v>
      </c>
      <c r="AC35" s="138">
        <f>COUNTIF(DatosClientesPotenciales[[#This Row],[Origen del contacto ]],"Instagram")</f>
        <v>0</v>
      </c>
      <c r="AD35" s="138">
        <f>COUNTIF(DatosClientesPotenciales[[#This Row],[Origen del contacto ]],"Tiktok")</f>
        <v>0</v>
      </c>
      <c r="AE35" s="138">
        <f>COUNTIF(DatosClientesPotenciales[[#This Row],[Origen del contacto ]],"Facebook")</f>
        <v>0</v>
      </c>
      <c r="AF35" s="138">
        <f>COUNTIF(DatosClientesPotenciales[[#This Row],[Origen del contacto ]],"Linkedin")</f>
        <v>0</v>
      </c>
      <c r="AG35" s="138">
        <f>COUNTIF(DatosClientesPotenciales[[#This Row],[Origen del contacto ]],"Google")</f>
        <v>0</v>
      </c>
      <c r="AH35" s="138">
        <f>COUNTIF(DatosClientesPotenciales[[#This Row],[Origen del contacto ]],"Whatsapp")</f>
        <v>0</v>
      </c>
      <c r="AI35" s="138">
        <f>COUNTIF(DatosClientesPotenciales[[#This Row],[Origen del contacto ]],"Otro")</f>
        <v>0</v>
      </c>
    </row>
    <row r="36" spans="2:35" ht="34.9" customHeight="1" x14ac:dyDescent="0.3">
      <c r="B36" s="51" t="str">
        <f>IFERROR(IF(AND(DatosClientesPotenciales[[#This Row],[Nombre del cliente potencial]] &lt;&gt; "", ROW(VentasPrevistas[Nombre del cliente potencial])&lt;&gt;ÚltimaEntrada),DatosClientesPotenciales[Nombre del cliente potencial], ""),"")</f>
        <v/>
      </c>
      <c r="C36" s="52" t="str">
        <f>IFERROR(IF(DatosClientesPotenciales[[#This Row],[Cierre de 
la previsión]] &lt;&gt;"",IF(DatosClientesPotenciales[[#This Row],[Cierre de 
la previsión]]= "Enero",DatosClientesPotenciales[Forecast],0),""),"")</f>
        <v/>
      </c>
      <c r="D36" s="52" t="str">
        <f>IFERROR(IF(DatosClientesPotenciales[[#This Row],[Cierre de 
la previsión]] &lt;&gt;"",IF(DatosClientesPotenciales[[#This Row],[Cierre de 
la previsión]] = "Febrero",DatosClientesPotenciales[Forecast],0),""),"")</f>
        <v/>
      </c>
      <c r="E36" s="52" t="str">
        <f>IFERROR(IF(DatosClientesPotenciales[[#This Row],[Cierre de 
la previsión]] &lt;&gt;"",IF(DatosClientesPotenciales[[#This Row],[Cierre de 
la previsión]] = "Marzo",DatosClientesPotenciales[Forecast],0),""),"")</f>
        <v/>
      </c>
      <c r="F36" s="53" t="str">
        <f>IFERROR(IF(DatosClientesPotenciales[[#This Row],[Cierre de 
la previsión]] &lt;&gt;"",IF(DatosClientesPotenciales[[#This Row],[Cierre de 
la previsión]] = "Abril",DatosClientesPotenciales[Forecast],0),""),"")</f>
        <v/>
      </c>
      <c r="G36" s="52" t="str">
        <f>IFERROR(IF(DatosClientesPotenciales[[#This Row],[Cierre de 
la previsión]] &lt;&gt;"",IF(DatosClientesPotenciales[[#This Row],[Cierre de 
la previsión]] = "Mayo",DatosClientesPotenciales[Forecast],0),""),"")</f>
        <v/>
      </c>
      <c r="H36" s="52" t="str">
        <f>IFERROR(IF(DatosClientesPotenciales[[#This Row],[Cierre de 
la previsión]] &lt;&gt;"",IF(DatosClientesPotenciales[[#This Row],[Cierre de 
la previsión]] = "Junio",DatosClientesPotenciales[Forecast],0),""),"")</f>
        <v/>
      </c>
      <c r="I36" s="52" t="str">
        <f>IFERROR(IF(DatosClientesPotenciales[[#This Row],[Cierre de 
la previsión]] &lt;&gt;"",IF(DatosClientesPotenciales[[#This Row],[Cierre de 
la previsión]] = "julio",DatosClientesPotenciales[Forecast],0),""),"")</f>
        <v/>
      </c>
      <c r="J36" s="53" t="str">
        <f>IFERROR(IF(DatosClientesPotenciales[[#This Row],[Cierre de 
la previsión]] &lt;&gt;"",IF(DatosClientesPotenciales[[#This Row],[Cierre de 
la previsión]] = "Agosto",DatosClientesPotenciales[Forecast],0),""),"")</f>
        <v/>
      </c>
      <c r="K36" s="52" t="str">
        <f>IFERROR(IF(DatosClientesPotenciales[[#This Row],[Cierre de 
la previsión]] &lt;&gt;"",IF(DatosClientesPotenciales[[#This Row],[Cierre de 
la previsión]] = "Septiembre",DatosClientesPotenciales[Forecast],0),""),"")</f>
        <v/>
      </c>
      <c r="L36" s="52" t="str">
        <f>IFERROR(IF(DatosClientesPotenciales[[#This Row],[Cierre de 
la previsión]] &lt;&gt;"",IF(DatosClientesPotenciales[[#This Row],[Cierre de 
la previsión]] = "Octubre",DatosClientesPotenciales[Forecast],0),""),"")</f>
        <v/>
      </c>
      <c r="M36" s="52" t="str">
        <f>IFERROR(IF(DatosClientesPotenciales[[#This Row],[Cierre de 
la previsión]] &lt;&gt;"",IF(DatosClientesPotenciales[[#This Row],[Cierre de 
la previsión]] = "Noviembre",DatosClientesPotenciales[Forecast],0),""),"")</f>
        <v/>
      </c>
      <c r="N36" s="52" t="str">
        <f>IFERROR(IF(DatosClientesPotenciales[[#This Row],[Cierre de 
la previsión]] &lt;&gt;"",IF(DatosClientesPotenciales[[#This Row],[Cierre de 
la previsión]] = "Diciembre",DatosClientesPotenciales[Forecast],0),""),"")</f>
        <v/>
      </c>
      <c r="P36" s="138">
        <f>COUNTIF(DatosClientesPotenciales[[#This Row],[Etapa]],"Prospecto")</f>
        <v>0</v>
      </c>
      <c r="Q36" s="138">
        <f>COUNTIF(DatosClientesPotenciales[[#This Row],[Etapa]],"Atendido")</f>
        <v>0</v>
      </c>
      <c r="R36" s="138">
        <f>COUNTIF(DatosClientesPotenciales[[#This Row],[Etapa]],"Cotización")</f>
        <v>0</v>
      </c>
      <c r="S36" s="138">
        <f>COUNTIF(DatosClientesPotenciales[[#This Row],[Etapa]],"En Pago")</f>
        <v>0</v>
      </c>
      <c r="T36" s="138">
        <f>COUNTIF(DatosClientesPotenciales[[#This Row],[Etapa]],"Perdido")</f>
        <v>0</v>
      </c>
      <c r="U36" s="138">
        <f>COUNTIF(DatosClientesPotenciales[[#This Row],[Etapa]],"Ganada")</f>
        <v>0</v>
      </c>
      <c r="V36" s="130">
        <f>IFERROR(IF(AND('Datos de clientes potenciales'!H36="Ganada", 'Datos de clientes potenciales'!I36&gt;0), 'Datos de clientes potenciales'!I36, 0), "")</f>
        <v>0</v>
      </c>
      <c r="W36" s="136">
        <f>IFERROR(IF(AND('Datos de clientes potenciales'!H36="Prospecto", 'Datos de clientes potenciales'!I36&gt;0), 'Datos de clientes potenciales'!I36, 0), "")</f>
        <v>0</v>
      </c>
      <c r="X36" s="136">
        <f>IFERROR(IF(AND('Datos de clientes potenciales'!H36="Atendido", 'Datos de clientes potenciales'!I36&gt;0), 'Datos de clientes potenciales'!I36, 0), "")</f>
        <v>0</v>
      </c>
      <c r="Y36" s="136">
        <f>IFERROR(IF(AND('Datos de clientes potenciales'!H36="Cotización", 'Datos de clientes potenciales'!I36&gt;0), 'Datos de clientes potenciales'!I36, 0), "")</f>
        <v>0</v>
      </c>
      <c r="Z36" s="136">
        <f>IFERROR(IF(AND('Datos de clientes potenciales'!H36="En pago", 'Datos de clientes potenciales'!I36&gt;0), 'Datos de clientes potenciales'!I36, 0), "")</f>
        <v>0</v>
      </c>
      <c r="AA36" s="138">
        <f>COUNTIF(DatosClientesPotenciales[[#This Row],[Origen del contacto ]],"Prospección")</f>
        <v>0</v>
      </c>
      <c r="AB36" s="138">
        <f>COUNTIF(DatosClientesPotenciales[[#This Row],[Origen del contacto ]],"Sitio web")</f>
        <v>0</v>
      </c>
      <c r="AC36" s="138">
        <f>COUNTIF(DatosClientesPotenciales[[#This Row],[Origen del contacto ]],"Instagram")</f>
        <v>0</v>
      </c>
      <c r="AD36" s="138">
        <f>COUNTIF(DatosClientesPotenciales[[#This Row],[Origen del contacto ]],"Tiktok")</f>
        <v>0</v>
      </c>
      <c r="AE36" s="138">
        <f>COUNTIF(DatosClientesPotenciales[[#This Row],[Origen del contacto ]],"Facebook")</f>
        <v>0</v>
      </c>
      <c r="AF36" s="138">
        <f>COUNTIF(DatosClientesPotenciales[[#This Row],[Origen del contacto ]],"Linkedin")</f>
        <v>0</v>
      </c>
      <c r="AG36" s="138">
        <f>COUNTIF(DatosClientesPotenciales[[#This Row],[Origen del contacto ]],"Google")</f>
        <v>0</v>
      </c>
      <c r="AH36" s="138">
        <f>COUNTIF(DatosClientesPotenciales[[#This Row],[Origen del contacto ]],"Whatsapp")</f>
        <v>0</v>
      </c>
      <c r="AI36" s="138">
        <f>COUNTIF(DatosClientesPotenciales[[#This Row],[Origen del contacto ]],"Otro")</f>
        <v>0</v>
      </c>
    </row>
    <row r="37" spans="2:35" ht="34.9" customHeight="1" x14ac:dyDescent="0.3">
      <c r="B37" s="51" t="str">
        <f>IFERROR(IF(AND(DatosClientesPotenciales[[#This Row],[Nombre del cliente potencial]] &lt;&gt; "", ROW(VentasPrevistas[Nombre del cliente potencial])&lt;&gt;ÚltimaEntrada),DatosClientesPotenciales[Nombre del cliente potencial], ""),"")</f>
        <v/>
      </c>
      <c r="C37" s="52" t="str">
        <f>IFERROR(IF(DatosClientesPotenciales[[#This Row],[Cierre de 
la previsión]] &lt;&gt;"",IF(DatosClientesPotenciales[[#This Row],[Cierre de 
la previsión]]= "Enero",DatosClientesPotenciales[Forecast],0),""),"")</f>
        <v/>
      </c>
      <c r="D37" s="52" t="str">
        <f>IFERROR(IF(DatosClientesPotenciales[[#This Row],[Cierre de 
la previsión]] &lt;&gt;"",IF(DatosClientesPotenciales[[#This Row],[Cierre de 
la previsión]] = "Febrero",DatosClientesPotenciales[Forecast],0),""),"")</f>
        <v/>
      </c>
      <c r="E37" s="52" t="str">
        <f>IFERROR(IF(DatosClientesPotenciales[[#This Row],[Cierre de 
la previsión]] &lt;&gt;"",IF(DatosClientesPotenciales[[#This Row],[Cierre de 
la previsión]] = "Marzo",DatosClientesPotenciales[Forecast],0),""),"")</f>
        <v/>
      </c>
      <c r="F37" s="53" t="str">
        <f>IFERROR(IF(DatosClientesPotenciales[[#This Row],[Cierre de 
la previsión]] &lt;&gt;"",IF(DatosClientesPotenciales[[#This Row],[Cierre de 
la previsión]] = "Abril",DatosClientesPotenciales[Forecast],0),""),"")</f>
        <v/>
      </c>
      <c r="G37" s="52" t="str">
        <f>IFERROR(IF(DatosClientesPotenciales[[#This Row],[Cierre de 
la previsión]] &lt;&gt;"",IF(DatosClientesPotenciales[[#This Row],[Cierre de 
la previsión]] = "Mayo",DatosClientesPotenciales[Forecast],0),""),"")</f>
        <v/>
      </c>
      <c r="H37" s="52" t="str">
        <f>IFERROR(IF(DatosClientesPotenciales[[#This Row],[Cierre de 
la previsión]] &lt;&gt;"",IF(DatosClientesPotenciales[[#This Row],[Cierre de 
la previsión]] = "Junio",DatosClientesPotenciales[Forecast],0),""),"")</f>
        <v/>
      </c>
      <c r="I37" s="52" t="str">
        <f>IFERROR(IF(DatosClientesPotenciales[[#This Row],[Cierre de 
la previsión]] &lt;&gt;"",IF(DatosClientesPotenciales[[#This Row],[Cierre de 
la previsión]] = "julio",DatosClientesPotenciales[Forecast],0),""),"")</f>
        <v/>
      </c>
      <c r="J37" s="53" t="str">
        <f>IFERROR(IF(DatosClientesPotenciales[[#This Row],[Cierre de 
la previsión]] &lt;&gt;"",IF(DatosClientesPotenciales[[#This Row],[Cierre de 
la previsión]] = "Agosto",DatosClientesPotenciales[Forecast],0),""),"")</f>
        <v/>
      </c>
      <c r="K37" s="52" t="str">
        <f>IFERROR(IF(DatosClientesPotenciales[[#This Row],[Cierre de 
la previsión]] &lt;&gt;"",IF(DatosClientesPotenciales[[#This Row],[Cierre de 
la previsión]] = "Septiembre",DatosClientesPotenciales[Forecast],0),""),"")</f>
        <v/>
      </c>
      <c r="L37" s="52" t="str">
        <f>IFERROR(IF(DatosClientesPotenciales[[#This Row],[Cierre de 
la previsión]] &lt;&gt;"",IF(DatosClientesPotenciales[[#This Row],[Cierre de 
la previsión]] = "Octubre",DatosClientesPotenciales[Forecast],0),""),"")</f>
        <v/>
      </c>
      <c r="M37" s="52" t="str">
        <f>IFERROR(IF(DatosClientesPotenciales[[#This Row],[Cierre de 
la previsión]] &lt;&gt;"",IF(DatosClientesPotenciales[[#This Row],[Cierre de 
la previsión]] = "Noviembre",DatosClientesPotenciales[Forecast],0),""),"")</f>
        <v/>
      </c>
      <c r="N37" s="52" t="str">
        <f>IFERROR(IF(DatosClientesPotenciales[[#This Row],[Cierre de 
la previsión]] &lt;&gt;"",IF(DatosClientesPotenciales[[#This Row],[Cierre de 
la previsión]] = "Diciembre",DatosClientesPotenciales[Forecast],0),""),"")</f>
        <v/>
      </c>
      <c r="P37" s="138">
        <f>COUNTIF(DatosClientesPotenciales[[#This Row],[Etapa]],"Prospecto")</f>
        <v>0</v>
      </c>
      <c r="Q37" s="138">
        <f>COUNTIF(DatosClientesPotenciales[[#This Row],[Etapa]],"Atendido")</f>
        <v>0</v>
      </c>
      <c r="R37" s="138">
        <f>COUNTIF(DatosClientesPotenciales[[#This Row],[Etapa]],"Cotización")</f>
        <v>0</v>
      </c>
      <c r="S37" s="138">
        <f>COUNTIF(DatosClientesPotenciales[[#This Row],[Etapa]],"En Pago")</f>
        <v>0</v>
      </c>
      <c r="T37" s="138">
        <f>COUNTIF(DatosClientesPotenciales[[#This Row],[Etapa]],"Perdido")</f>
        <v>0</v>
      </c>
      <c r="U37" s="138">
        <f>COUNTIF(DatosClientesPotenciales[[#This Row],[Etapa]],"Ganada")</f>
        <v>0</v>
      </c>
      <c r="V37" s="130">
        <f>IFERROR(IF(AND('Datos de clientes potenciales'!H37="Ganada", 'Datos de clientes potenciales'!I37&gt;0), 'Datos de clientes potenciales'!I37, 0), "")</f>
        <v>0</v>
      </c>
      <c r="W37" s="136">
        <f>IFERROR(IF(AND('Datos de clientes potenciales'!H37="Prospecto", 'Datos de clientes potenciales'!I37&gt;0), 'Datos de clientes potenciales'!I37, 0), "")</f>
        <v>0</v>
      </c>
      <c r="X37" s="136">
        <f>IFERROR(IF(AND('Datos de clientes potenciales'!H37="Atendido", 'Datos de clientes potenciales'!I37&gt;0), 'Datos de clientes potenciales'!I37, 0), "")</f>
        <v>0</v>
      </c>
      <c r="Y37" s="136">
        <f>IFERROR(IF(AND('Datos de clientes potenciales'!H37="Cotización", 'Datos de clientes potenciales'!I37&gt;0), 'Datos de clientes potenciales'!I37, 0), "")</f>
        <v>0</v>
      </c>
      <c r="Z37" s="136">
        <f>IFERROR(IF(AND('Datos de clientes potenciales'!H37="En pago", 'Datos de clientes potenciales'!I37&gt;0), 'Datos de clientes potenciales'!I37, 0), "")</f>
        <v>0</v>
      </c>
      <c r="AA37" s="138">
        <f>COUNTIF(DatosClientesPotenciales[[#This Row],[Origen del contacto ]],"Prospección")</f>
        <v>0</v>
      </c>
      <c r="AB37" s="138">
        <f>COUNTIF(DatosClientesPotenciales[[#This Row],[Origen del contacto ]],"Sitio web")</f>
        <v>0</v>
      </c>
      <c r="AC37" s="138">
        <f>COUNTIF(DatosClientesPotenciales[[#This Row],[Origen del contacto ]],"Instagram")</f>
        <v>0</v>
      </c>
      <c r="AD37" s="138">
        <f>COUNTIF(DatosClientesPotenciales[[#This Row],[Origen del contacto ]],"Tiktok")</f>
        <v>0</v>
      </c>
      <c r="AE37" s="138">
        <f>COUNTIF(DatosClientesPotenciales[[#This Row],[Origen del contacto ]],"Facebook")</f>
        <v>0</v>
      </c>
      <c r="AF37" s="138">
        <f>COUNTIF(DatosClientesPotenciales[[#This Row],[Origen del contacto ]],"Linkedin")</f>
        <v>0</v>
      </c>
      <c r="AG37" s="138">
        <f>COUNTIF(DatosClientesPotenciales[[#This Row],[Origen del contacto ]],"Google")</f>
        <v>0</v>
      </c>
      <c r="AH37" s="138">
        <f>COUNTIF(DatosClientesPotenciales[[#This Row],[Origen del contacto ]],"Whatsapp")</f>
        <v>0</v>
      </c>
      <c r="AI37" s="138">
        <f>COUNTIF(DatosClientesPotenciales[[#This Row],[Origen del contacto ]],"Otro")</f>
        <v>0</v>
      </c>
    </row>
    <row r="38" spans="2:35" ht="34.9" customHeight="1" x14ac:dyDescent="0.3">
      <c r="B38" s="51" t="str">
        <f>IFERROR(IF(AND(DatosClientesPotenciales[[#This Row],[Nombre del cliente potencial]] &lt;&gt; "", ROW(VentasPrevistas[Nombre del cliente potencial])&lt;&gt;ÚltimaEntrada),DatosClientesPotenciales[Nombre del cliente potencial], ""),"")</f>
        <v/>
      </c>
      <c r="C38" s="52" t="str">
        <f>IFERROR(IF(DatosClientesPotenciales[[#This Row],[Cierre de 
la previsión]] &lt;&gt;"",IF(DatosClientesPotenciales[[#This Row],[Cierre de 
la previsión]]= "Enero",DatosClientesPotenciales[Forecast],0),""),"")</f>
        <v/>
      </c>
      <c r="D38" s="52" t="str">
        <f>IFERROR(IF(DatosClientesPotenciales[[#This Row],[Cierre de 
la previsión]] &lt;&gt;"",IF(DatosClientesPotenciales[[#This Row],[Cierre de 
la previsión]] = "Febrero",DatosClientesPotenciales[Forecast],0),""),"")</f>
        <v/>
      </c>
      <c r="E38" s="52" t="str">
        <f>IFERROR(IF(DatosClientesPotenciales[[#This Row],[Cierre de 
la previsión]] &lt;&gt;"",IF(DatosClientesPotenciales[[#This Row],[Cierre de 
la previsión]] = "Marzo",DatosClientesPotenciales[Forecast],0),""),"")</f>
        <v/>
      </c>
      <c r="F38" s="53" t="str">
        <f>IFERROR(IF(DatosClientesPotenciales[[#This Row],[Cierre de 
la previsión]] &lt;&gt;"",IF(DatosClientesPotenciales[[#This Row],[Cierre de 
la previsión]] = "Abril",DatosClientesPotenciales[Forecast],0),""),"")</f>
        <v/>
      </c>
      <c r="G38" s="52" t="str">
        <f>IFERROR(IF(DatosClientesPotenciales[[#This Row],[Cierre de 
la previsión]] &lt;&gt;"",IF(DatosClientesPotenciales[[#This Row],[Cierre de 
la previsión]] = "Mayo",DatosClientesPotenciales[Forecast],0),""),"")</f>
        <v/>
      </c>
      <c r="H38" s="52" t="str">
        <f>IFERROR(IF(DatosClientesPotenciales[[#This Row],[Cierre de 
la previsión]] &lt;&gt;"",IF(DatosClientesPotenciales[[#This Row],[Cierre de 
la previsión]] = "Junio",DatosClientesPotenciales[Forecast],0),""),"")</f>
        <v/>
      </c>
      <c r="I38" s="52" t="str">
        <f>IFERROR(IF(DatosClientesPotenciales[[#This Row],[Cierre de 
la previsión]] &lt;&gt;"",IF(DatosClientesPotenciales[[#This Row],[Cierre de 
la previsión]] = "julio",DatosClientesPotenciales[Forecast],0),""),"")</f>
        <v/>
      </c>
      <c r="J38" s="53" t="str">
        <f>IFERROR(IF(DatosClientesPotenciales[[#This Row],[Cierre de 
la previsión]] &lt;&gt;"",IF(DatosClientesPotenciales[[#This Row],[Cierre de 
la previsión]] = "Agosto",DatosClientesPotenciales[Forecast],0),""),"")</f>
        <v/>
      </c>
      <c r="K38" s="52" t="str">
        <f>IFERROR(IF(DatosClientesPotenciales[[#This Row],[Cierre de 
la previsión]] &lt;&gt;"",IF(DatosClientesPotenciales[[#This Row],[Cierre de 
la previsión]] = "Septiembre",DatosClientesPotenciales[Forecast],0),""),"")</f>
        <v/>
      </c>
      <c r="L38" s="52" t="str">
        <f>IFERROR(IF(DatosClientesPotenciales[[#This Row],[Cierre de 
la previsión]] &lt;&gt;"",IF(DatosClientesPotenciales[[#This Row],[Cierre de 
la previsión]] = "Octubre",DatosClientesPotenciales[Forecast],0),""),"")</f>
        <v/>
      </c>
      <c r="M38" s="52" t="str">
        <f>IFERROR(IF(DatosClientesPotenciales[[#This Row],[Cierre de 
la previsión]] &lt;&gt;"",IF(DatosClientesPotenciales[[#This Row],[Cierre de 
la previsión]] = "Noviembre",DatosClientesPotenciales[Forecast],0),""),"")</f>
        <v/>
      </c>
      <c r="N38" s="52" t="str">
        <f>IFERROR(IF(DatosClientesPotenciales[[#This Row],[Cierre de 
la previsión]] &lt;&gt;"",IF(DatosClientesPotenciales[[#This Row],[Cierre de 
la previsión]] = "Diciembre",DatosClientesPotenciales[Forecast],0),""),"")</f>
        <v/>
      </c>
      <c r="P38" s="138">
        <f>COUNTIF(DatosClientesPotenciales[[#This Row],[Etapa]],"Prospecto")</f>
        <v>0</v>
      </c>
      <c r="Q38" s="138">
        <f>COUNTIF(DatosClientesPotenciales[[#This Row],[Etapa]],"Atendido")</f>
        <v>0</v>
      </c>
      <c r="R38" s="138">
        <f>COUNTIF(DatosClientesPotenciales[[#This Row],[Etapa]],"Cotización")</f>
        <v>0</v>
      </c>
      <c r="S38" s="138">
        <f>COUNTIF(DatosClientesPotenciales[[#This Row],[Etapa]],"En Pago")</f>
        <v>0</v>
      </c>
      <c r="T38" s="138">
        <f>COUNTIF(DatosClientesPotenciales[[#This Row],[Etapa]],"Perdido")</f>
        <v>0</v>
      </c>
      <c r="U38" s="138">
        <f>COUNTIF(DatosClientesPotenciales[[#This Row],[Etapa]],"Ganada")</f>
        <v>0</v>
      </c>
      <c r="V38" s="130">
        <f>IFERROR(IF(AND('Datos de clientes potenciales'!H38="Ganada", 'Datos de clientes potenciales'!I38&gt;0), 'Datos de clientes potenciales'!I38, 0), "")</f>
        <v>0</v>
      </c>
      <c r="W38" s="136">
        <f>IFERROR(IF(AND('Datos de clientes potenciales'!H38="Prospecto", 'Datos de clientes potenciales'!I38&gt;0), 'Datos de clientes potenciales'!I38, 0), "")</f>
        <v>0</v>
      </c>
      <c r="X38" s="136">
        <f>IFERROR(IF(AND('Datos de clientes potenciales'!H38="Atendido", 'Datos de clientes potenciales'!I38&gt;0), 'Datos de clientes potenciales'!I38, 0), "")</f>
        <v>0</v>
      </c>
      <c r="Y38" s="136">
        <f>IFERROR(IF(AND('Datos de clientes potenciales'!H38="Cotización", 'Datos de clientes potenciales'!I38&gt;0), 'Datos de clientes potenciales'!I38, 0), "")</f>
        <v>0</v>
      </c>
      <c r="Z38" s="136">
        <f>IFERROR(IF(AND('Datos de clientes potenciales'!H38="En pago", 'Datos de clientes potenciales'!I38&gt;0), 'Datos de clientes potenciales'!I38, 0), "")</f>
        <v>0</v>
      </c>
      <c r="AA38" s="138">
        <f>COUNTIF(DatosClientesPotenciales[[#This Row],[Origen del contacto ]],"Prospección")</f>
        <v>0</v>
      </c>
      <c r="AB38" s="138">
        <f>COUNTIF(DatosClientesPotenciales[[#This Row],[Origen del contacto ]],"Sitio web")</f>
        <v>0</v>
      </c>
      <c r="AC38" s="138">
        <f>COUNTIF(DatosClientesPotenciales[[#This Row],[Origen del contacto ]],"Instagram")</f>
        <v>0</v>
      </c>
      <c r="AD38" s="138">
        <f>COUNTIF(DatosClientesPotenciales[[#This Row],[Origen del contacto ]],"Tiktok")</f>
        <v>0</v>
      </c>
      <c r="AE38" s="138">
        <f>COUNTIF(DatosClientesPotenciales[[#This Row],[Origen del contacto ]],"Facebook")</f>
        <v>0</v>
      </c>
      <c r="AF38" s="138">
        <f>COUNTIF(DatosClientesPotenciales[[#This Row],[Origen del contacto ]],"Linkedin")</f>
        <v>0</v>
      </c>
      <c r="AG38" s="138">
        <f>COUNTIF(DatosClientesPotenciales[[#This Row],[Origen del contacto ]],"Google")</f>
        <v>0</v>
      </c>
      <c r="AH38" s="138">
        <f>COUNTIF(DatosClientesPotenciales[[#This Row],[Origen del contacto ]],"Whatsapp")</f>
        <v>0</v>
      </c>
      <c r="AI38" s="138">
        <f>COUNTIF(DatosClientesPotenciales[[#This Row],[Origen del contacto ]],"Otro")</f>
        <v>0</v>
      </c>
    </row>
    <row r="39" spans="2:35" ht="34.9" customHeight="1" x14ac:dyDescent="0.3">
      <c r="B39" s="51" t="str">
        <f>IFERROR(IF(AND(DatosClientesPotenciales[[#This Row],[Nombre del cliente potencial]] &lt;&gt; "", ROW(VentasPrevistas[Nombre del cliente potencial])&lt;&gt;ÚltimaEntrada),DatosClientesPotenciales[Nombre del cliente potencial], ""),"")</f>
        <v/>
      </c>
      <c r="C39" s="52" t="str">
        <f>IFERROR(IF(DatosClientesPotenciales[[#This Row],[Cierre de 
la previsión]] &lt;&gt;"",IF(DatosClientesPotenciales[[#This Row],[Cierre de 
la previsión]]= "Enero",DatosClientesPotenciales[Forecast],0),""),"")</f>
        <v/>
      </c>
      <c r="D39" s="52" t="str">
        <f>IFERROR(IF(DatosClientesPotenciales[[#This Row],[Cierre de 
la previsión]] &lt;&gt;"",IF(DatosClientesPotenciales[[#This Row],[Cierre de 
la previsión]] = "Febrero",DatosClientesPotenciales[Forecast],0),""),"")</f>
        <v/>
      </c>
      <c r="E39" s="52" t="str">
        <f>IFERROR(IF(DatosClientesPotenciales[[#This Row],[Cierre de 
la previsión]] &lt;&gt;"",IF(DatosClientesPotenciales[[#This Row],[Cierre de 
la previsión]] = "Marzo",DatosClientesPotenciales[Forecast],0),""),"")</f>
        <v/>
      </c>
      <c r="F39" s="53" t="str">
        <f>IFERROR(IF(DatosClientesPotenciales[[#This Row],[Cierre de 
la previsión]] &lt;&gt;"",IF(DatosClientesPotenciales[[#This Row],[Cierre de 
la previsión]] = "Abril",DatosClientesPotenciales[Forecast],0),""),"")</f>
        <v/>
      </c>
      <c r="G39" s="52" t="str">
        <f>IFERROR(IF(DatosClientesPotenciales[[#This Row],[Cierre de 
la previsión]] &lt;&gt;"",IF(DatosClientesPotenciales[[#This Row],[Cierre de 
la previsión]] = "Mayo",DatosClientesPotenciales[Forecast],0),""),"")</f>
        <v/>
      </c>
      <c r="H39" s="52" t="str">
        <f>IFERROR(IF(DatosClientesPotenciales[[#This Row],[Cierre de 
la previsión]] &lt;&gt;"",IF(DatosClientesPotenciales[[#This Row],[Cierre de 
la previsión]] = "Junio",DatosClientesPotenciales[Forecast],0),""),"")</f>
        <v/>
      </c>
      <c r="I39" s="52" t="str">
        <f>IFERROR(IF(DatosClientesPotenciales[[#This Row],[Cierre de 
la previsión]] &lt;&gt;"",IF(DatosClientesPotenciales[[#This Row],[Cierre de 
la previsión]] = "julio",DatosClientesPotenciales[Forecast],0),""),"")</f>
        <v/>
      </c>
      <c r="J39" s="53" t="str">
        <f>IFERROR(IF(DatosClientesPotenciales[[#This Row],[Cierre de 
la previsión]] &lt;&gt;"",IF(DatosClientesPotenciales[[#This Row],[Cierre de 
la previsión]] = "Agosto",DatosClientesPotenciales[Forecast],0),""),"")</f>
        <v/>
      </c>
      <c r="K39" s="52" t="str">
        <f>IFERROR(IF(DatosClientesPotenciales[[#This Row],[Cierre de 
la previsión]] &lt;&gt;"",IF(DatosClientesPotenciales[[#This Row],[Cierre de 
la previsión]] = "Septiembre",DatosClientesPotenciales[Forecast],0),""),"")</f>
        <v/>
      </c>
      <c r="L39" s="52" t="str">
        <f>IFERROR(IF(DatosClientesPotenciales[[#This Row],[Cierre de 
la previsión]] &lt;&gt;"",IF(DatosClientesPotenciales[[#This Row],[Cierre de 
la previsión]] = "Octubre",DatosClientesPotenciales[Forecast],0),""),"")</f>
        <v/>
      </c>
      <c r="M39" s="52" t="str">
        <f>IFERROR(IF(DatosClientesPotenciales[[#This Row],[Cierre de 
la previsión]] &lt;&gt;"",IF(DatosClientesPotenciales[[#This Row],[Cierre de 
la previsión]] = "Noviembre",DatosClientesPotenciales[Forecast],0),""),"")</f>
        <v/>
      </c>
      <c r="N39" s="52" t="str">
        <f>IFERROR(IF(DatosClientesPotenciales[[#This Row],[Cierre de 
la previsión]] &lt;&gt;"",IF(DatosClientesPotenciales[[#This Row],[Cierre de 
la previsión]] = "Diciembre",DatosClientesPotenciales[Forecast],0),""),"")</f>
        <v/>
      </c>
      <c r="P39" s="138">
        <f>COUNTIF(DatosClientesPotenciales[[#This Row],[Etapa]],"Prospecto")</f>
        <v>0</v>
      </c>
      <c r="Q39" s="138">
        <f>COUNTIF(DatosClientesPotenciales[[#This Row],[Etapa]],"Atendido")</f>
        <v>0</v>
      </c>
      <c r="R39" s="138">
        <f>COUNTIF(DatosClientesPotenciales[[#This Row],[Etapa]],"Cotización")</f>
        <v>0</v>
      </c>
      <c r="S39" s="138">
        <f>COUNTIF(DatosClientesPotenciales[[#This Row],[Etapa]],"En Pago")</f>
        <v>0</v>
      </c>
      <c r="T39" s="138">
        <f>COUNTIF(DatosClientesPotenciales[[#This Row],[Etapa]],"Perdido")</f>
        <v>0</v>
      </c>
      <c r="U39" s="138">
        <f>COUNTIF(DatosClientesPotenciales[[#This Row],[Etapa]],"Ganada")</f>
        <v>0</v>
      </c>
      <c r="V39" s="130">
        <f>IFERROR(IF(AND('Datos de clientes potenciales'!H39="Ganada", 'Datos de clientes potenciales'!I39&gt;0), 'Datos de clientes potenciales'!I39, 0), "")</f>
        <v>0</v>
      </c>
      <c r="W39" s="136">
        <f>IFERROR(IF(AND('Datos de clientes potenciales'!H39="Prospecto", 'Datos de clientes potenciales'!I39&gt;0), 'Datos de clientes potenciales'!I39, 0), "")</f>
        <v>0</v>
      </c>
      <c r="X39" s="136">
        <f>IFERROR(IF(AND('Datos de clientes potenciales'!H39="Atendido", 'Datos de clientes potenciales'!I39&gt;0), 'Datos de clientes potenciales'!I39, 0), "")</f>
        <v>0</v>
      </c>
      <c r="Y39" s="136">
        <f>IFERROR(IF(AND('Datos de clientes potenciales'!H39="Cotización", 'Datos de clientes potenciales'!I39&gt;0), 'Datos de clientes potenciales'!I39, 0), "")</f>
        <v>0</v>
      </c>
      <c r="Z39" s="136">
        <f>IFERROR(IF(AND('Datos de clientes potenciales'!H39="En pago", 'Datos de clientes potenciales'!I39&gt;0), 'Datos de clientes potenciales'!I39, 0), "")</f>
        <v>0</v>
      </c>
      <c r="AA39" s="138">
        <f>COUNTIF(DatosClientesPotenciales[[#This Row],[Origen del contacto ]],"Prospección")</f>
        <v>0</v>
      </c>
      <c r="AB39" s="138">
        <f>COUNTIF(DatosClientesPotenciales[[#This Row],[Origen del contacto ]],"Sitio web")</f>
        <v>0</v>
      </c>
      <c r="AC39" s="138">
        <f>COUNTIF(DatosClientesPotenciales[[#This Row],[Origen del contacto ]],"Instagram")</f>
        <v>0</v>
      </c>
      <c r="AD39" s="138">
        <f>COUNTIF(DatosClientesPotenciales[[#This Row],[Origen del contacto ]],"Tiktok")</f>
        <v>0</v>
      </c>
      <c r="AE39" s="138">
        <f>COUNTIF(DatosClientesPotenciales[[#This Row],[Origen del contacto ]],"Facebook")</f>
        <v>0</v>
      </c>
      <c r="AF39" s="138">
        <f>COUNTIF(DatosClientesPotenciales[[#This Row],[Origen del contacto ]],"Linkedin")</f>
        <v>0</v>
      </c>
      <c r="AG39" s="138">
        <f>COUNTIF(DatosClientesPotenciales[[#This Row],[Origen del contacto ]],"Google")</f>
        <v>0</v>
      </c>
      <c r="AH39" s="138">
        <f>COUNTIF(DatosClientesPotenciales[[#This Row],[Origen del contacto ]],"Whatsapp")</f>
        <v>0</v>
      </c>
      <c r="AI39" s="138">
        <f>COUNTIF(DatosClientesPotenciales[[#This Row],[Origen del contacto ]],"Otro")</f>
        <v>0</v>
      </c>
    </row>
    <row r="40" spans="2:35" ht="34.9" customHeight="1" x14ac:dyDescent="0.3">
      <c r="B40" s="51" t="str">
        <f>IFERROR(IF(AND(DatosClientesPotenciales[[#This Row],[Nombre del cliente potencial]] &lt;&gt; "", ROW(VentasPrevistas[Nombre del cliente potencial])&lt;&gt;ÚltimaEntrada),DatosClientesPotenciales[Nombre del cliente potencial], ""),"")</f>
        <v/>
      </c>
      <c r="C40" s="52" t="str">
        <f>IFERROR(IF(DatosClientesPotenciales[[#This Row],[Cierre de 
la previsión]] &lt;&gt;"",IF(DatosClientesPotenciales[[#This Row],[Cierre de 
la previsión]]= "Enero",DatosClientesPotenciales[Forecast],0),""),"")</f>
        <v/>
      </c>
      <c r="D40" s="52" t="str">
        <f>IFERROR(IF(DatosClientesPotenciales[[#This Row],[Cierre de 
la previsión]] &lt;&gt;"",IF(DatosClientesPotenciales[[#This Row],[Cierre de 
la previsión]] = "Febrero",DatosClientesPotenciales[Forecast],0),""),"")</f>
        <v/>
      </c>
      <c r="E40" s="52" t="str">
        <f>IFERROR(IF(DatosClientesPotenciales[[#This Row],[Cierre de 
la previsión]] &lt;&gt;"",IF(DatosClientesPotenciales[[#This Row],[Cierre de 
la previsión]] = "Marzo",DatosClientesPotenciales[Forecast],0),""),"")</f>
        <v/>
      </c>
      <c r="F40" s="53" t="str">
        <f>IFERROR(IF(DatosClientesPotenciales[[#This Row],[Cierre de 
la previsión]] &lt;&gt;"",IF(DatosClientesPotenciales[[#This Row],[Cierre de 
la previsión]] = "Abril",DatosClientesPotenciales[Forecast],0),""),"")</f>
        <v/>
      </c>
      <c r="G40" s="52" t="str">
        <f>IFERROR(IF(DatosClientesPotenciales[[#This Row],[Cierre de 
la previsión]] &lt;&gt;"",IF(DatosClientesPotenciales[[#This Row],[Cierre de 
la previsión]] = "Mayo",DatosClientesPotenciales[Forecast],0),""),"")</f>
        <v/>
      </c>
      <c r="H40" s="52" t="str">
        <f>IFERROR(IF(DatosClientesPotenciales[[#This Row],[Cierre de 
la previsión]] &lt;&gt;"",IF(DatosClientesPotenciales[[#This Row],[Cierre de 
la previsión]] = "Junio",DatosClientesPotenciales[Forecast],0),""),"")</f>
        <v/>
      </c>
      <c r="I40" s="52" t="str">
        <f>IFERROR(IF(DatosClientesPotenciales[[#This Row],[Cierre de 
la previsión]] &lt;&gt;"",IF(DatosClientesPotenciales[[#This Row],[Cierre de 
la previsión]] = "julio",DatosClientesPotenciales[Forecast],0),""),"")</f>
        <v/>
      </c>
      <c r="J40" s="53" t="str">
        <f>IFERROR(IF(DatosClientesPotenciales[[#This Row],[Cierre de 
la previsión]] &lt;&gt;"",IF(DatosClientesPotenciales[[#This Row],[Cierre de 
la previsión]] = "Agosto",DatosClientesPotenciales[Forecast],0),""),"")</f>
        <v/>
      </c>
      <c r="K40" s="52" t="str">
        <f>IFERROR(IF(DatosClientesPotenciales[[#This Row],[Cierre de 
la previsión]] &lt;&gt;"",IF(DatosClientesPotenciales[[#This Row],[Cierre de 
la previsión]] = "Septiembre",DatosClientesPotenciales[Forecast],0),""),"")</f>
        <v/>
      </c>
      <c r="L40" s="52" t="str">
        <f>IFERROR(IF(DatosClientesPotenciales[[#This Row],[Cierre de 
la previsión]] &lt;&gt;"",IF(DatosClientesPotenciales[[#This Row],[Cierre de 
la previsión]] = "Octubre",DatosClientesPotenciales[Forecast],0),""),"")</f>
        <v/>
      </c>
      <c r="M40" s="52" t="str">
        <f>IFERROR(IF(DatosClientesPotenciales[[#This Row],[Cierre de 
la previsión]] &lt;&gt;"",IF(DatosClientesPotenciales[[#This Row],[Cierre de 
la previsión]] = "Noviembre",DatosClientesPotenciales[Forecast],0),""),"")</f>
        <v/>
      </c>
      <c r="N40" s="52" t="str">
        <f>IFERROR(IF(DatosClientesPotenciales[[#This Row],[Cierre de 
la previsión]] &lt;&gt;"",IF(DatosClientesPotenciales[[#This Row],[Cierre de 
la previsión]] = "Diciembre",DatosClientesPotenciales[Forecast],0),""),"")</f>
        <v/>
      </c>
      <c r="P40" s="140">
        <f>COUNTIF(DatosClientesPotenciales[[#This Row],[Etapa]],"Prospecto")</f>
        <v>0</v>
      </c>
      <c r="Q40" s="140">
        <f>COUNTIF(DatosClientesPotenciales[[#This Row],[Etapa]],"Atendido")</f>
        <v>0</v>
      </c>
      <c r="R40" s="140">
        <f>COUNTIF(DatosClientesPotenciales[[#This Row],[Etapa]],"Cotización")</f>
        <v>0</v>
      </c>
      <c r="S40" s="140">
        <f>COUNTIF(DatosClientesPotenciales[[#This Row],[Etapa]],"En Pago")</f>
        <v>0</v>
      </c>
      <c r="T40" s="140">
        <f>COUNTIF(DatosClientesPotenciales[[#This Row],[Etapa]],"Perdido")</f>
        <v>0</v>
      </c>
      <c r="U40" s="140">
        <f>COUNTIF(DatosClientesPotenciales[[#This Row],[Etapa]],"Ganada")</f>
        <v>0</v>
      </c>
      <c r="V40" s="141">
        <f>IFERROR(IF(AND('Datos de clientes potenciales'!H40="Ganada", 'Datos de clientes potenciales'!I40&gt;0), 'Datos de clientes potenciales'!I40, 0), "")</f>
        <v>0</v>
      </c>
      <c r="W40" s="137">
        <f>IFERROR(IF(AND('Datos de clientes potenciales'!H40="Prospecto", 'Datos de clientes potenciales'!I40&gt;0), 'Datos de clientes potenciales'!I40, 0), "")</f>
        <v>0</v>
      </c>
      <c r="X40" s="137">
        <f>IFERROR(IF(AND('Datos de clientes potenciales'!H40="Atendido", 'Datos de clientes potenciales'!I40&gt;0), 'Datos de clientes potenciales'!I40, 0), "")</f>
        <v>0</v>
      </c>
      <c r="Y40" s="137">
        <f>IFERROR(IF(AND('Datos de clientes potenciales'!H40="Cotización", 'Datos de clientes potenciales'!I40&gt;0), 'Datos de clientes potenciales'!I40, 0), "")</f>
        <v>0</v>
      </c>
      <c r="Z40" s="137">
        <f>IFERROR(IF(AND('Datos de clientes potenciales'!H40="En pago", 'Datos de clientes potenciales'!I40&gt;0), 'Datos de clientes potenciales'!I40, 0), "")</f>
        <v>0</v>
      </c>
      <c r="AA40" s="140">
        <f>COUNTIF(DatosClientesPotenciales[[#This Row],[Origen del contacto ]],"Prospección")</f>
        <v>0</v>
      </c>
      <c r="AB40" s="140">
        <f>COUNTIF(DatosClientesPotenciales[[#This Row],[Origen del contacto ]],"Sitio web")</f>
        <v>0</v>
      </c>
      <c r="AC40" s="140">
        <f>COUNTIF(DatosClientesPotenciales[[#This Row],[Origen del contacto ]],"Instagram")</f>
        <v>0</v>
      </c>
      <c r="AD40" s="140">
        <f>COUNTIF(DatosClientesPotenciales[[#This Row],[Origen del contacto ]],"Tiktok")</f>
        <v>0</v>
      </c>
      <c r="AE40" s="140">
        <f>COUNTIF(DatosClientesPotenciales[[#This Row],[Origen del contacto ]],"Facebook")</f>
        <v>0</v>
      </c>
      <c r="AF40" s="140">
        <f>COUNTIF(DatosClientesPotenciales[[#This Row],[Origen del contacto ]],"Linkedin")</f>
        <v>0</v>
      </c>
      <c r="AG40" s="140">
        <f>COUNTIF(DatosClientesPotenciales[[#This Row],[Origen del contacto ]],"Google")</f>
        <v>0</v>
      </c>
      <c r="AH40" s="140">
        <f>COUNTIF(DatosClientesPotenciales[[#This Row],[Origen del contacto ]],"Whatsapp")</f>
        <v>0</v>
      </c>
      <c r="AI40" s="140">
        <f>COUNTIF(DatosClientesPotenciales[[#This Row],[Origen del contacto ]],"Otro")</f>
        <v>0</v>
      </c>
    </row>
    <row r="41" spans="2:35" ht="34.9" customHeight="1" x14ac:dyDescent="0.3">
      <c r="B41" s="51" t="str">
        <f>IFERROR(IF(AND(DatosClientesPotenciales[[#This Row],[Nombre del cliente potencial]] &lt;&gt; "", ROW(VentasPrevistas[Nombre del cliente potencial])&lt;&gt;ÚltimaEntrada),DatosClientesPotenciales[Nombre del cliente potencial], ""),"")</f>
        <v/>
      </c>
      <c r="C41" s="52" t="str">
        <f>IFERROR(IF(DatosClientesPotenciales[[#This Row],[Cierre de 
la previsión]] &lt;&gt;"",IF(DatosClientesPotenciales[[#This Row],[Cierre de 
la previsión]]= "Enero",DatosClientesPotenciales[Forecast],0),""),"")</f>
        <v/>
      </c>
      <c r="D41" s="52" t="str">
        <f>IFERROR(IF(DatosClientesPotenciales[[#This Row],[Cierre de 
la previsión]] &lt;&gt;"",IF(DatosClientesPotenciales[[#This Row],[Cierre de 
la previsión]] = "Febrero",DatosClientesPotenciales[Forecast],0),""),"")</f>
        <v/>
      </c>
      <c r="E41" s="52" t="str">
        <f>IFERROR(IF(DatosClientesPotenciales[[#This Row],[Cierre de 
la previsión]] &lt;&gt;"",IF(DatosClientesPotenciales[[#This Row],[Cierre de 
la previsión]] = "Marzo",DatosClientesPotenciales[Forecast],0),""),"")</f>
        <v/>
      </c>
      <c r="F41" s="53" t="str">
        <f>IFERROR(IF(DatosClientesPotenciales[[#This Row],[Cierre de 
la previsión]] &lt;&gt;"",IF(DatosClientesPotenciales[[#This Row],[Cierre de 
la previsión]] = "Abril",DatosClientesPotenciales[Forecast],0),""),"")</f>
        <v/>
      </c>
      <c r="G41" s="52" t="str">
        <f>IFERROR(IF(DatosClientesPotenciales[[#This Row],[Cierre de 
la previsión]] &lt;&gt;"",IF(DatosClientesPotenciales[[#This Row],[Cierre de 
la previsión]] = "Mayo",DatosClientesPotenciales[Forecast],0),""),"")</f>
        <v/>
      </c>
      <c r="H41" s="52" t="str">
        <f>IFERROR(IF(DatosClientesPotenciales[[#This Row],[Cierre de 
la previsión]] &lt;&gt;"",IF(DatosClientesPotenciales[[#This Row],[Cierre de 
la previsión]] = "Junio",DatosClientesPotenciales[Forecast],0),""),"")</f>
        <v/>
      </c>
      <c r="I41" s="52" t="str">
        <f>IFERROR(IF(DatosClientesPotenciales[[#This Row],[Cierre de 
la previsión]] &lt;&gt;"",IF(DatosClientesPotenciales[[#This Row],[Cierre de 
la previsión]] = "julio",DatosClientesPotenciales[Forecast],0),""),"")</f>
        <v/>
      </c>
      <c r="J41" s="53" t="str">
        <f>IFERROR(IF(DatosClientesPotenciales[[#This Row],[Cierre de 
la previsión]] &lt;&gt;"",IF(DatosClientesPotenciales[[#This Row],[Cierre de 
la previsión]] = "Agosto",DatosClientesPotenciales[Forecast],0),""),"")</f>
        <v/>
      </c>
      <c r="K41" s="52" t="str">
        <f>IFERROR(IF(DatosClientesPotenciales[[#This Row],[Cierre de 
la previsión]] &lt;&gt;"",IF(DatosClientesPotenciales[[#This Row],[Cierre de 
la previsión]] = "Septiembre",DatosClientesPotenciales[Forecast],0),""),"")</f>
        <v/>
      </c>
      <c r="L41" s="52" t="str">
        <f>IFERROR(IF(DatosClientesPotenciales[[#This Row],[Cierre de 
la previsión]] &lt;&gt;"",IF(DatosClientesPotenciales[[#This Row],[Cierre de 
la previsión]] = "Octubre",DatosClientesPotenciales[Forecast],0),""),"")</f>
        <v/>
      </c>
      <c r="M41" s="52" t="str">
        <f>IFERROR(IF(DatosClientesPotenciales[[#This Row],[Cierre de 
la previsión]] &lt;&gt;"",IF(DatosClientesPotenciales[[#This Row],[Cierre de 
la previsión]] = "Noviembre",DatosClientesPotenciales[Forecast],0),""),"")</f>
        <v/>
      </c>
      <c r="N41" s="52" t="str">
        <f>IFERROR(IF(DatosClientesPotenciales[[#This Row],[Cierre de 
la previsión]] &lt;&gt;"",IF(DatosClientesPotenciales[[#This Row],[Cierre de 
la previsión]] = "Diciembre",DatosClientesPotenciales[Forecast],0),""),"")</f>
        <v/>
      </c>
      <c r="P41" s="140">
        <f>COUNTIF(DatosClientesPotenciales[[#This Row],[Etapa]],"Prospecto")</f>
        <v>0</v>
      </c>
      <c r="Q41" s="146">
        <f>COUNTIF(DatosClientesPotenciales[[#This Row],[Etapa]],"Atendido")</f>
        <v>0</v>
      </c>
      <c r="R41" s="140">
        <f>COUNTIF(DatosClientesPotenciales[[#This Row],[Etapa]],"Cotización")</f>
        <v>0</v>
      </c>
      <c r="S41" s="140">
        <f>COUNTIF(DatosClientesPotenciales[[#This Row],[Etapa]],"En Pago")</f>
        <v>0</v>
      </c>
      <c r="T41" s="140">
        <f>COUNTIF(DatosClientesPotenciales[[#This Row],[Etapa]],"Perdido")</f>
        <v>0</v>
      </c>
      <c r="U41" s="140">
        <f>COUNTIF(DatosClientesPotenciales[[#This Row],[Etapa]],"Ganada")</f>
        <v>0</v>
      </c>
      <c r="V41" s="141">
        <f>IFERROR(IF(AND('Datos de clientes potenciales'!H41="Ganada", 'Datos de clientes potenciales'!I41&gt;0), 'Datos de clientes potenciales'!I41, 0), "")</f>
        <v>0</v>
      </c>
      <c r="W41" s="137">
        <f>IFERROR(IF(AND('Datos de clientes potenciales'!H41="Prospecto", 'Datos de clientes potenciales'!I41&gt;0), 'Datos de clientes potenciales'!I41, 0), "")</f>
        <v>0</v>
      </c>
      <c r="X41" s="137">
        <f>IFERROR(IF(AND('Datos de clientes potenciales'!H41="Atendido", 'Datos de clientes potenciales'!I41&gt;0), 'Datos de clientes potenciales'!I41, 0), "")</f>
        <v>0</v>
      </c>
      <c r="Y41" s="137">
        <f>IFERROR(IF(AND('Datos de clientes potenciales'!H41="Cotización", 'Datos de clientes potenciales'!I41&gt;0), 'Datos de clientes potenciales'!I41, 0), "")</f>
        <v>0</v>
      </c>
      <c r="Z41" s="147">
        <f>IFERROR(IF(AND('Datos de clientes potenciales'!H41="En pago", 'Datos de clientes potenciales'!I41&gt;0), 'Datos de clientes potenciales'!I41, 0), "")</f>
        <v>0</v>
      </c>
      <c r="AA41" s="148">
        <f>COUNTIF(DatosClientesPotenciales[[#This Row],[Origen del contacto ]],"Prospección")</f>
        <v>0</v>
      </c>
      <c r="AB41" s="149">
        <f>COUNTIF(DatosClientesPotenciales[[#This Row],[Origen del contacto ]],"Sitio web")</f>
        <v>0</v>
      </c>
      <c r="AC41" s="149">
        <f>COUNTIF(DatosClientesPotenciales[[#This Row],[Origen del contacto ]],"Instagram")</f>
        <v>0</v>
      </c>
      <c r="AD41" s="149">
        <f>COUNTIF(DatosClientesPotenciales[[#This Row],[Origen del contacto ]],"Tiktok")</f>
        <v>0</v>
      </c>
      <c r="AE41" s="149">
        <f>COUNTIF(DatosClientesPotenciales[[#This Row],[Origen del contacto ]],"Facebook")</f>
        <v>0</v>
      </c>
      <c r="AF41" s="149">
        <f>COUNTIF(DatosClientesPotenciales[[#This Row],[Origen del contacto ]],"Linkedin")</f>
        <v>0</v>
      </c>
      <c r="AG41" s="149">
        <f>COUNTIF(DatosClientesPotenciales[[#This Row],[Origen del contacto ]],"Google")</f>
        <v>0</v>
      </c>
      <c r="AH41" s="149">
        <f>COUNTIF(DatosClientesPotenciales[[#This Row],[Origen del contacto ]],"Whatsapp")</f>
        <v>0</v>
      </c>
      <c r="AI41" s="146">
        <f>COUNTIF(DatosClientesPotenciales[[#This Row],[Origen del contacto ]],"Otro")</f>
        <v>0</v>
      </c>
    </row>
    <row r="42" spans="2:35" ht="34.9" customHeight="1" x14ac:dyDescent="0.3">
      <c r="B42" s="51" t="str">
        <f>IFERROR(IF(AND(DatosClientesPotenciales[[#This Row],[Nombre del cliente potencial]] &lt;&gt; "", ROW(VentasPrevistas[Nombre del cliente potencial])&lt;&gt;ÚltimaEntrada),DatosClientesPotenciales[Nombre del cliente potencial], ""),"")</f>
        <v/>
      </c>
      <c r="C42" s="52" t="str">
        <f>IFERROR(IF(DatosClientesPotenciales[[#This Row],[Cierre de 
la previsión]] &lt;&gt;"",IF(DatosClientesPotenciales[[#This Row],[Cierre de 
la previsión]]= "Enero",DatosClientesPotenciales[Forecast],0),""),"")</f>
        <v/>
      </c>
      <c r="D42" s="52" t="str">
        <f>IFERROR(IF(DatosClientesPotenciales[[#This Row],[Cierre de 
la previsión]] &lt;&gt;"",IF(DatosClientesPotenciales[[#This Row],[Cierre de 
la previsión]] = "Febrero",DatosClientesPotenciales[Forecast],0),""),"")</f>
        <v/>
      </c>
      <c r="E42" s="52" t="str">
        <f>IFERROR(IF(DatosClientesPotenciales[[#This Row],[Cierre de 
la previsión]] &lt;&gt;"",IF(DatosClientesPotenciales[[#This Row],[Cierre de 
la previsión]] = "Marzo",DatosClientesPotenciales[Forecast],0),""),"")</f>
        <v/>
      </c>
      <c r="F42" s="53" t="str">
        <f>IFERROR(IF(DatosClientesPotenciales[[#This Row],[Cierre de 
la previsión]] &lt;&gt;"",IF(DatosClientesPotenciales[[#This Row],[Cierre de 
la previsión]] = "Abril",DatosClientesPotenciales[Forecast],0),""),"")</f>
        <v/>
      </c>
      <c r="G42" s="52" t="str">
        <f>IFERROR(IF(DatosClientesPotenciales[[#This Row],[Cierre de 
la previsión]] &lt;&gt;"",IF(DatosClientesPotenciales[[#This Row],[Cierre de 
la previsión]] = "Mayo",DatosClientesPotenciales[Forecast],0),""),"")</f>
        <v/>
      </c>
      <c r="H42" s="52" t="str">
        <f>IFERROR(IF(DatosClientesPotenciales[[#This Row],[Cierre de 
la previsión]] &lt;&gt;"",IF(DatosClientesPotenciales[[#This Row],[Cierre de 
la previsión]] = "Junio",DatosClientesPotenciales[Forecast],0),""),"")</f>
        <v/>
      </c>
      <c r="I42" s="52" t="str">
        <f>IFERROR(IF(DatosClientesPotenciales[[#This Row],[Cierre de 
la previsión]] &lt;&gt;"",IF(DatosClientesPotenciales[[#This Row],[Cierre de 
la previsión]] = "julio",DatosClientesPotenciales[Forecast],0),""),"")</f>
        <v/>
      </c>
      <c r="J42" s="53" t="str">
        <f>IFERROR(IF(DatosClientesPotenciales[[#This Row],[Cierre de 
la previsión]] &lt;&gt;"",IF(DatosClientesPotenciales[[#This Row],[Cierre de 
la previsión]] = "Agosto",DatosClientesPotenciales[Forecast],0),""),"")</f>
        <v/>
      </c>
      <c r="K42" s="52" t="str">
        <f>IFERROR(IF(DatosClientesPotenciales[[#This Row],[Cierre de 
la previsión]] &lt;&gt;"",IF(DatosClientesPotenciales[[#This Row],[Cierre de 
la previsión]] = "Septiembre",DatosClientesPotenciales[Forecast],0),""),"")</f>
        <v/>
      </c>
      <c r="L42" s="52" t="str">
        <f>IFERROR(IF(DatosClientesPotenciales[[#This Row],[Cierre de 
la previsión]] &lt;&gt;"",IF(DatosClientesPotenciales[[#This Row],[Cierre de 
la previsión]] = "Octubre",DatosClientesPotenciales[Forecast],0),""),"")</f>
        <v/>
      </c>
      <c r="M42" s="52" t="str">
        <f>IFERROR(IF(DatosClientesPotenciales[[#This Row],[Cierre de 
la previsión]] &lt;&gt;"",IF(DatosClientesPotenciales[[#This Row],[Cierre de 
la previsión]] = "Noviembre",DatosClientesPotenciales[Forecast],0),""),"")</f>
        <v/>
      </c>
      <c r="N42" s="52" t="str">
        <f>IFERROR(IF(DatosClientesPotenciales[[#This Row],[Cierre de 
la previsión]] &lt;&gt;"",IF(DatosClientesPotenciales[[#This Row],[Cierre de 
la previsión]] = "Diciembre",DatosClientesPotenciales[Forecast],0),""),"")</f>
        <v/>
      </c>
      <c r="P42" s="140">
        <f>COUNTIF(DatosClientesPotenciales[[#This Row],[Etapa]],"Prospecto")</f>
        <v>0</v>
      </c>
      <c r="Q42" s="146">
        <f>COUNTIF(DatosClientesPotenciales[[#This Row],[Etapa]],"Atendido")</f>
        <v>0</v>
      </c>
      <c r="R42" s="140">
        <f>COUNTIF(DatosClientesPotenciales[[#This Row],[Etapa]],"Cotización")</f>
        <v>0</v>
      </c>
      <c r="S42" s="140">
        <f>COUNTIF(DatosClientesPotenciales[[#This Row],[Etapa]],"En Pago")</f>
        <v>0</v>
      </c>
      <c r="T42" s="140">
        <f>COUNTIF(DatosClientesPotenciales[[#This Row],[Etapa]],"Perdido")</f>
        <v>0</v>
      </c>
      <c r="U42" s="140">
        <f>COUNTIF(DatosClientesPotenciales[[#This Row],[Etapa]],"Ganada")</f>
        <v>0</v>
      </c>
      <c r="V42" s="141">
        <f>IFERROR(IF(AND('Datos de clientes potenciales'!H42="Ganada", 'Datos de clientes potenciales'!I42&gt;0), 'Datos de clientes potenciales'!I42, 0), "")</f>
        <v>0</v>
      </c>
      <c r="W42" s="137">
        <f>IFERROR(IF(AND('Datos de clientes potenciales'!H42="Prospecto", 'Datos de clientes potenciales'!I42&gt;0), 'Datos de clientes potenciales'!I42, 0), "")</f>
        <v>0</v>
      </c>
      <c r="X42" s="137">
        <f>IFERROR(IF(AND('Datos de clientes potenciales'!H42="Atendido", 'Datos de clientes potenciales'!I42&gt;0), 'Datos de clientes potenciales'!I42, 0), "")</f>
        <v>0</v>
      </c>
      <c r="Y42" s="137">
        <f>IFERROR(IF(AND('Datos de clientes potenciales'!H42="Cotización", 'Datos de clientes potenciales'!I42&gt;0), 'Datos de clientes potenciales'!I42, 0), "")</f>
        <v>0</v>
      </c>
      <c r="Z42" s="147">
        <f>IFERROR(IF(AND('Datos de clientes potenciales'!H42="En pago", 'Datos de clientes potenciales'!I42&gt;0), 'Datos de clientes potenciales'!I42, 0), "")</f>
        <v>0</v>
      </c>
      <c r="AA42" s="148">
        <f>COUNTIF(DatosClientesPotenciales[[#This Row],[Origen del contacto ]],"Prospección")</f>
        <v>0</v>
      </c>
      <c r="AB42" s="149">
        <f>COUNTIF(DatosClientesPotenciales[[#This Row],[Origen del contacto ]],"Sitio web")</f>
        <v>0</v>
      </c>
      <c r="AC42" s="149">
        <f>COUNTIF(DatosClientesPotenciales[[#This Row],[Origen del contacto ]],"Instagram")</f>
        <v>0</v>
      </c>
      <c r="AD42" s="149">
        <f>COUNTIF(DatosClientesPotenciales[[#This Row],[Origen del contacto ]],"Tiktok")</f>
        <v>0</v>
      </c>
      <c r="AE42" s="149">
        <f>COUNTIF(DatosClientesPotenciales[[#This Row],[Origen del contacto ]],"Facebook")</f>
        <v>0</v>
      </c>
      <c r="AF42" s="149">
        <f>COUNTIF(DatosClientesPotenciales[[#This Row],[Origen del contacto ]],"Linkedin")</f>
        <v>0</v>
      </c>
      <c r="AG42" s="149">
        <f>COUNTIF(DatosClientesPotenciales[[#This Row],[Origen del contacto ]],"Google")</f>
        <v>0</v>
      </c>
      <c r="AH42" s="149">
        <f>COUNTIF(DatosClientesPotenciales[[#This Row],[Origen del contacto ]],"Whatsapp")</f>
        <v>0</v>
      </c>
      <c r="AI42" s="146">
        <f>COUNTIF(DatosClientesPotenciales[[#This Row],[Origen del contacto ]],"Otro")</f>
        <v>0</v>
      </c>
    </row>
    <row r="43" spans="2:35" ht="34.9" customHeight="1" x14ac:dyDescent="0.3">
      <c r="B43" s="51" t="str">
        <f>IFERROR(IF(AND(DatosClientesPotenciales[[#This Row],[Nombre del cliente potencial]] &lt;&gt; "", ROW(VentasPrevistas[Nombre del cliente potencial])&lt;&gt;ÚltimaEntrada),DatosClientesPotenciales[Nombre del cliente potencial], ""),"")</f>
        <v/>
      </c>
      <c r="C43" s="52" t="str">
        <f>IFERROR(IF(DatosClientesPotenciales[[#This Row],[Cierre de 
la previsión]] &lt;&gt;"",IF(DatosClientesPotenciales[[#This Row],[Cierre de 
la previsión]]= "Enero",DatosClientesPotenciales[Forecast],0),""),"")</f>
        <v/>
      </c>
      <c r="D43" s="52" t="str">
        <f>IFERROR(IF(DatosClientesPotenciales[[#This Row],[Cierre de 
la previsión]] &lt;&gt;"",IF(DatosClientesPotenciales[[#This Row],[Cierre de 
la previsión]] = "Febrero",DatosClientesPotenciales[Forecast],0),""),"")</f>
        <v/>
      </c>
      <c r="E43" s="52" t="str">
        <f>IFERROR(IF(DatosClientesPotenciales[[#This Row],[Cierre de 
la previsión]] &lt;&gt;"",IF(DatosClientesPotenciales[[#This Row],[Cierre de 
la previsión]] = "Marzo",DatosClientesPotenciales[Forecast],0),""),"")</f>
        <v/>
      </c>
      <c r="F43" s="53" t="str">
        <f>IFERROR(IF(DatosClientesPotenciales[[#This Row],[Cierre de 
la previsión]] &lt;&gt;"",IF(DatosClientesPotenciales[[#This Row],[Cierre de 
la previsión]] = "Abril",DatosClientesPotenciales[Forecast],0),""),"")</f>
        <v/>
      </c>
      <c r="G43" s="52" t="str">
        <f>IFERROR(IF(DatosClientesPotenciales[[#This Row],[Cierre de 
la previsión]] &lt;&gt;"",IF(DatosClientesPotenciales[[#This Row],[Cierre de 
la previsión]] = "Mayo",DatosClientesPotenciales[Forecast],0),""),"")</f>
        <v/>
      </c>
      <c r="H43" s="52" t="str">
        <f>IFERROR(IF(DatosClientesPotenciales[[#This Row],[Cierre de 
la previsión]] &lt;&gt;"",IF(DatosClientesPotenciales[[#This Row],[Cierre de 
la previsión]] = "Junio",DatosClientesPotenciales[Forecast],0),""),"")</f>
        <v/>
      </c>
      <c r="I43" s="52" t="str">
        <f>IFERROR(IF(DatosClientesPotenciales[[#This Row],[Cierre de 
la previsión]] &lt;&gt;"",IF(DatosClientesPotenciales[[#This Row],[Cierre de 
la previsión]] = "julio",DatosClientesPotenciales[Forecast],0),""),"")</f>
        <v/>
      </c>
      <c r="J43" s="53" t="str">
        <f>IFERROR(IF(DatosClientesPotenciales[[#This Row],[Cierre de 
la previsión]] &lt;&gt;"",IF(DatosClientesPotenciales[[#This Row],[Cierre de 
la previsión]] = "Agosto",DatosClientesPotenciales[Forecast],0),""),"")</f>
        <v/>
      </c>
      <c r="K43" s="52" t="str">
        <f>IFERROR(IF(DatosClientesPotenciales[[#This Row],[Cierre de 
la previsión]] &lt;&gt;"",IF(DatosClientesPotenciales[[#This Row],[Cierre de 
la previsión]] = "Septiembre",DatosClientesPotenciales[Forecast],0),""),"")</f>
        <v/>
      </c>
      <c r="L43" s="52" t="str">
        <f>IFERROR(IF(DatosClientesPotenciales[[#This Row],[Cierre de 
la previsión]] &lt;&gt;"",IF(DatosClientesPotenciales[[#This Row],[Cierre de 
la previsión]] = "Octubre",DatosClientesPotenciales[Forecast],0),""),"")</f>
        <v/>
      </c>
      <c r="M43" s="52" t="str">
        <f>IFERROR(IF(DatosClientesPotenciales[[#This Row],[Cierre de 
la previsión]] &lt;&gt;"",IF(DatosClientesPotenciales[[#This Row],[Cierre de 
la previsión]] = "Noviembre",DatosClientesPotenciales[Forecast],0),""),"")</f>
        <v/>
      </c>
      <c r="N43" s="52" t="str">
        <f>IFERROR(IF(DatosClientesPotenciales[[#This Row],[Cierre de 
la previsión]] &lt;&gt;"",IF(DatosClientesPotenciales[[#This Row],[Cierre de 
la previsión]] = "Diciembre",DatosClientesPotenciales[Forecast],0),""),"")</f>
        <v/>
      </c>
      <c r="P43" s="140">
        <f>COUNTIF(DatosClientesPotenciales[[#This Row],[Etapa]],"Prospecto")</f>
        <v>0</v>
      </c>
      <c r="Q43" s="146">
        <f>COUNTIF(DatosClientesPotenciales[[#This Row],[Etapa]],"Atendido")</f>
        <v>0</v>
      </c>
      <c r="R43" s="140">
        <f>COUNTIF(DatosClientesPotenciales[[#This Row],[Etapa]],"Cotización")</f>
        <v>0</v>
      </c>
      <c r="S43" s="140">
        <f>COUNTIF(DatosClientesPotenciales[[#This Row],[Etapa]],"En Pago")</f>
        <v>0</v>
      </c>
      <c r="T43" s="140">
        <f>COUNTIF(DatosClientesPotenciales[[#This Row],[Etapa]],"Perdido")</f>
        <v>0</v>
      </c>
      <c r="U43" s="140">
        <f>COUNTIF(DatosClientesPotenciales[[#This Row],[Etapa]],"Ganada")</f>
        <v>0</v>
      </c>
      <c r="V43" s="141">
        <f>IFERROR(IF(AND('Datos de clientes potenciales'!H43="Ganada", 'Datos de clientes potenciales'!I43&gt;0), 'Datos de clientes potenciales'!I43, 0), "")</f>
        <v>0</v>
      </c>
      <c r="W43" s="137">
        <f>IFERROR(IF(AND('Datos de clientes potenciales'!H43="Prospecto", 'Datos de clientes potenciales'!I43&gt;0), 'Datos de clientes potenciales'!I43, 0), "")</f>
        <v>0</v>
      </c>
      <c r="X43" s="137">
        <f>IFERROR(IF(AND('Datos de clientes potenciales'!H43="Atendido", 'Datos de clientes potenciales'!I43&gt;0), 'Datos de clientes potenciales'!I43, 0), "")</f>
        <v>0</v>
      </c>
      <c r="Y43" s="137">
        <f>IFERROR(IF(AND('Datos de clientes potenciales'!H43="Cotización", 'Datos de clientes potenciales'!I43&gt;0), 'Datos de clientes potenciales'!I43, 0), "")</f>
        <v>0</v>
      </c>
      <c r="Z43" s="147">
        <f>IFERROR(IF(AND('Datos de clientes potenciales'!H43="En pago", 'Datos de clientes potenciales'!I43&gt;0), 'Datos de clientes potenciales'!I43, 0), "")</f>
        <v>0</v>
      </c>
      <c r="AA43" s="148">
        <f>COUNTIF(DatosClientesPotenciales[[#This Row],[Origen del contacto ]],"Prospección")</f>
        <v>0</v>
      </c>
      <c r="AB43" s="149">
        <f>COUNTIF(DatosClientesPotenciales[[#This Row],[Origen del contacto ]],"Sitio web")</f>
        <v>0</v>
      </c>
      <c r="AC43" s="149">
        <f>COUNTIF(DatosClientesPotenciales[[#This Row],[Origen del contacto ]],"Instagram")</f>
        <v>0</v>
      </c>
      <c r="AD43" s="149">
        <f>COUNTIF(DatosClientesPotenciales[[#This Row],[Origen del contacto ]],"Tiktok")</f>
        <v>0</v>
      </c>
      <c r="AE43" s="149">
        <f>COUNTIF(DatosClientesPotenciales[[#This Row],[Origen del contacto ]],"Facebook")</f>
        <v>0</v>
      </c>
      <c r="AF43" s="149">
        <f>COUNTIF(DatosClientesPotenciales[[#This Row],[Origen del contacto ]],"Linkedin")</f>
        <v>0</v>
      </c>
      <c r="AG43" s="149">
        <f>COUNTIF(DatosClientesPotenciales[[#This Row],[Origen del contacto ]],"Google")</f>
        <v>0</v>
      </c>
      <c r="AH43" s="149">
        <f>COUNTIF(DatosClientesPotenciales[[#This Row],[Origen del contacto ]],"Whatsapp")</f>
        <v>0</v>
      </c>
      <c r="AI43" s="146">
        <f>COUNTIF(DatosClientesPotenciales[[#This Row],[Origen del contacto ]],"Otro")</f>
        <v>0</v>
      </c>
    </row>
    <row r="44" spans="2:35" ht="34.9" customHeight="1" x14ac:dyDescent="0.3">
      <c r="B44" s="51" t="str">
        <f>IFERROR(IF(AND(DatosClientesPotenciales[[#This Row],[Nombre del cliente potencial]] &lt;&gt; "", ROW(VentasPrevistas[Nombre del cliente potencial])&lt;&gt;ÚltimaEntrada),DatosClientesPotenciales[Nombre del cliente potencial], ""),"")</f>
        <v/>
      </c>
      <c r="C44" s="52" t="str">
        <f>IFERROR(IF(DatosClientesPotenciales[[#This Row],[Cierre de 
la previsión]] &lt;&gt;"",IF(DatosClientesPotenciales[[#This Row],[Cierre de 
la previsión]]= "Enero",DatosClientesPotenciales[Forecast],0),""),"")</f>
        <v/>
      </c>
      <c r="D44" s="52" t="str">
        <f>IFERROR(IF(DatosClientesPotenciales[[#This Row],[Cierre de 
la previsión]] &lt;&gt;"",IF(DatosClientesPotenciales[[#This Row],[Cierre de 
la previsión]] = "Febrero",DatosClientesPotenciales[Forecast],0),""),"")</f>
        <v/>
      </c>
      <c r="E44" s="52" t="str">
        <f>IFERROR(IF(DatosClientesPotenciales[[#This Row],[Cierre de 
la previsión]] &lt;&gt;"",IF(DatosClientesPotenciales[[#This Row],[Cierre de 
la previsión]] = "Marzo",DatosClientesPotenciales[Forecast],0),""),"")</f>
        <v/>
      </c>
      <c r="F44" s="53" t="str">
        <f>IFERROR(IF(DatosClientesPotenciales[[#This Row],[Cierre de 
la previsión]] &lt;&gt;"",IF(DatosClientesPotenciales[[#This Row],[Cierre de 
la previsión]] = "Abril",DatosClientesPotenciales[Forecast],0),""),"")</f>
        <v/>
      </c>
      <c r="G44" s="52" t="str">
        <f>IFERROR(IF(DatosClientesPotenciales[[#This Row],[Cierre de 
la previsión]] &lt;&gt;"",IF(DatosClientesPotenciales[[#This Row],[Cierre de 
la previsión]] = "Mayo",DatosClientesPotenciales[Forecast],0),""),"")</f>
        <v/>
      </c>
      <c r="H44" s="52" t="str">
        <f>IFERROR(IF(DatosClientesPotenciales[[#This Row],[Cierre de 
la previsión]] &lt;&gt;"",IF(DatosClientesPotenciales[[#This Row],[Cierre de 
la previsión]] = "Junio",DatosClientesPotenciales[Forecast],0),""),"")</f>
        <v/>
      </c>
      <c r="I44" s="52" t="str">
        <f>IFERROR(IF(DatosClientesPotenciales[[#This Row],[Cierre de 
la previsión]] &lt;&gt;"",IF(DatosClientesPotenciales[[#This Row],[Cierre de 
la previsión]] = "julio",DatosClientesPotenciales[Forecast],0),""),"")</f>
        <v/>
      </c>
      <c r="J44" s="53" t="str">
        <f>IFERROR(IF(DatosClientesPotenciales[[#This Row],[Cierre de 
la previsión]] &lt;&gt;"",IF(DatosClientesPotenciales[[#This Row],[Cierre de 
la previsión]] = "Agosto",DatosClientesPotenciales[Forecast],0),""),"")</f>
        <v/>
      </c>
      <c r="K44" s="52" t="str">
        <f>IFERROR(IF(DatosClientesPotenciales[[#This Row],[Cierre de 
la previsión]] &lt;&gt;"",IF(DatosClientesPotenciales[[#This Row],[Cierre de 
la previsión]] = "Septiembre",DatosClientesPotenciales[Forecast],0),""),"")</f>
        <v/>
      </c>
      <c r="L44" s="52" t="str">
        <f>IFERROR(IF(DatosClientesPotenciales[[#This Row],[Cierre de 
la previsión]] &lt;&gt;"",IF(DatosClientesPotenciales[[#This Row],[Cierre de 
la previsión]] = "Octubre",DatosClientesPotenciales[Forecast],0),""),"")</f>
        <v/>
      </c>
      <c r="M44" s="52" t="str">
        <f>IFERROR(IF(DatosClientesPotenciales[[#This Row],[Cierre de 
la previsión]] &lt;&gt;"",IF(DatosClientesPotenciales[[#This Row],[Cierre de 
la previsión]] = "Noviembre",DatosClientesPotenciales[Forecast],0),""),"")</f>
        <v/>
      </c>
      <c r="N44" s="52" t="str">
        <f>IFERROR(IF(DatosClientesPotenciales[[#This Row],[Cierre de 
la previsión]] &lt;&gt;"",IF(DatosClientesPotenciales[[#This Row],[Cierre de 
la previsión]] = "Diciembre",DatosClientesPotenciales[Forecast],0),""),"")</f>
        <v/>
      </c>
      <c r="P44" s="140">
        <f>COUNTIF(DatosClientesPotenciales[[#This Row],[Etapa]],"Prospecto")</f>
        <v>0</v>
      </c>
      <c r="Q44" s="146">
        <f>COUNTIF(DatosClientesPotenciales[[#This Row],[Etapa]],"Atendido")</f>
        <v>0</v>
      </c>
      <c r="R44" s="140">
        <f>COUNTIF(DatosClientesPotenciales[[#This Row],[Etapa]],"Cotización")</f>
        <v>0</v>
      </c>
      <c r="S44" s="140">
        <f>COUNTIF(DatosClientesPotenciales[[#This Row],[Etapa]],"En Pago")</f>
        <v>0</v>
      </c>
      <c r="T44" s="140">
        <f>COUNTIF(DatosClientesPotenciales[[#This Row],[Etapa]],"Perdido")</f>
        <v>0</v>
      </c>
      <c r="U44" s="140">
        <f>COUNTIF(DatosClientesPotenciales[[#This Row],[Etapa]],"Ganada")</f>
        <v>0</v>
      </c>
      <c r="V44" s="141">
        <f>IFERROR(IF(AND('Datos de clientes potenciales'!H44="Ganada", 'Datos de clientes potenciales'!I44&gt;0), 'Datos de clientes potenciales'!I44, 0), "")</f>
        <v>0</v>
      </c>
      <c r="W44" s="137">
        <f>IFERROR(IF(AND('Datos de clientes potenciales'!H44="Prospecto", 'Datos de clientes potenciales'!I44&gt;0), 'Datos de clientes potenciales'!I44, 0), "")</f>
        <v>0</v>
      </c>
      <c r="X44" s="137">
        <f>IFERROR(IF(AND('Datos de clientes potenciales'!H44="Atendido", 'Datos de clientes potenciales'!I44&gt;0), 'Datos de clientes potenciales'!I44, 0), "")</f>
        <v>0</v>
      </c>
      <c r="Y44" s="137">
        <f>IFERROR(IF(AND('Datos de clientes potenciales'!H44="Cotización", 'Datos de clientes potenciales'!I44&gt;0), 'Datos de clientes potenciales'!I44, 0), "")</f>
        <v>0</v>
      </c>
      <c r="Z44" s="147">
        <f>IFERROR(IF(AND('Datos de clientes potenciales'!H44="En pago", 'Datos de clientes potenciales'!I44&gt;0), 'Datos de clientes potenciales'!I44, 0), "")</f>
        <v>0</v>
      </c>
      <c r="AA44" s="148">
        <f>COUNTIF(DatosClientesPotenciales[[#This Row],[Origen del contacto ]],"Prospección")</f>
        <v>0</v>
      </c>
      <c r="AB44" s="149">
        <f>COUNTIF(DatosClientesPotenciales[[#This Row],[Origen del contacto ]],"Sitio web")</f>
        <v>0</v>
      </c>
      <c r="AC44" s="149">
        <f>COUNTIF(DatosClientesPotenciales[[#This Row],[Origen del contacto ]],"Instagram")</f>
        <v>0</v>
      </c>
      <c r="AD44" s="149">
        <f>COUNTIF(DatosClientesPotenciales[[#This Row],[Origen del contacto ]],"Tiktok")</f>
        <v>0</v>
      </c>
      <c r="AE44" s="149">
        <f>COUNTIF(DatosClientesPotenciales[[#This Row],[Origen del contacto ]],"Facebook")</f>
        <v>0</v>
      </c>
      <c r="AF44" s="149">
        <f>COUNTIF(DatosClientesPotenciales[[#This Row],[Origen del contacto ]],"Linkedin")</f>
        <v>0</v>
      </c>
      <c r="AG44" s="149">
        <f>COUNTIF(DatosClientesPotenciales[[#This Row],[Origen del contacto ]],"Google")</f>
        <v>0</v>
      </c>
      <c r="AH44" s="149">
        <f>COUNTIF(DatosClientesPotenciales[[#This Row],[Origen del contacto ]],"Whatsapp")</f>
        <v>0</v>
      </c>
      <c r="AI44" s="146">
        <f>COUNTIF(DatosClientesPotenciales[[#This Row],[Origen del contacto ]],"Otro")</f>
        <v>0</v>
      </c>
    </row>
    <row r="45" spans="2:35" ht="34.9" customHeight="1" x14ac:dyDescent="0.3">
      <c r="B45" s="51" t="str">
        <f>IFERROR(IF(AND(DatosClientesPotenciales[[#This Row],[Nombre del cliente potencial]] &lt;&gt; "", ROW(VentasPrevistas[Nombre del cliente potencial])&lt;&gt;ÚltimaEntrada),DatosClientesPotenciales[Nombre del cliente potencial], ""),"")</f>
        <v/>
      </c>
      <c r="C45" s="52" t="str">
        <f>IFERROR(IF(DatosClientesPotenciales[[#This Row],[Cierre de 
la previsión]] &lt;&gt;"",IF(DatosClientesPotenciales[[#This Row],[Cierre de 
la previsión]]= "Enero",DatosClientesPotenciales[Forecast],0),""),"")</f>
        <v/>
      </c>
      <c r="D45" s="52" t="str">
        <f>IFERROR(IF(DatosClientesPotenciales[[#This Row],[Cierre de 
la previsión]] &lt;&gt;"",IF(DatosClientesPotenciales[[#This Row],[Cierre de 
la previsión]] = "Febrero",DatosClientesPotenciales[Forecast],0),""),"")</f>
        <v/>
      </c>
      <c r="E45" s="52" t="str">
        <f>IFERROR(IF(DatosClientesPotenciales[[#This Row],[Cierre de 
la previsión]] &lt;&gt;"",IF(DatosClientesPotenciales[[#This Row],[Cierre de 
la previsión]] = "Marzo",DatosClientesPotenciales[Forecast],0),""),"")</f>
        <v/>
      </c>
      <c r="F45" s="53" t="str">
        <f>IFERROR(IF(DatosClientesPotenciales[[#This Row],[Cierre de 
la previsión]] &lt;&gt;"",IF(DatosClientesPotenciales[[#This Row],[Cierre de 
la previsión]] = "Abril",DatosClientesPotenciales[Forecast],0),""),"")</f>
        <v/>
      </c>
      <c r="G45" s="52" t="str">
        <f>IFERROR(IF(DatosClientesPotenciales[[#This Row],[Cierre de 
la previsión]] &lt;&gt;"",IF(DatosClientesPotenciales[[#This Row],[Cierre de 
la previsión]] = "Mayo",DatosClientesPotenciales[Forecast],0),""),"")</f>
        <v/>
      </c>
      <c r="H45" s="52" t="str">
        <f>IFERROR(IF(DatosClientesPotenciales[[#This Row],[Cierre de 
la previsión]] &lt;&gt;"",IF(DatosClientesPotenciales[[#This Row],[Cierre de 
la previsión]] = "Junio",DatosClientesPotenciales[Forecast],0),""),"")</f>
        <v/>
      </c>
      <c r="I45" s="52" t="str">
        <f>IFERROR(IF(DatosClientesPotenciales[[#This Row],[Cierre de 
la previsión]] &lt;&gt;"",IF(DatosClientesPotenciales[[#This Row],[Cierre de 
la previsión]] = "julio",DatosClientesPotenciales[Forecast],0),""),"")</f>
        <v/>
      </c>
      <c r="J45" s="53" t="str">
        <f>IFERROR(IF(DatosClientesPotenciales[[#This Row],[Cierre de 
la previsión]] &lt;&gt;"",IF(DatosClientesPotenciales[[#This Row],[Cierre de 
la previsión]] = "Agosto",DatosClientesPotenciales[Forecast],0),""),"")</f>
        <v/>
      </c>
      <c r="K45" s="52" t="str">
        <f>IFERROR(IF(DatosClientesPotenciales[[#This Row],[Cierre de 
la previsión]] &lt;&gt;"",IF(DatosClientesPotenciales[[#This Row],[Cierre de 
la previsión]] = "Septiembre",DatosClientesPotenciales[Forecast],0),""),"")</f>
        <v/>
      </c>
      <c r="L45" s="52" t="str">
        <f>IFERROR(IF(DatosClientesPotenciales[[#This Row],[Cierre de 
la previsión]] &lt;&gt;"",IF(DatosClientesPotenciales[[#This Row],[Cierre de 
la previsión]] = "Octubre",DatosClientesPotenciales[Forecast],0),""),"")</f>
        <v/>
      </c>
      <c r="M45" s="52" t="str">
        <f>IFERROR(IF(DatosClientesPotenciales[[#This Row],[Cierre de 
la previsión]] &lt;&gt;"",IF(DatosClientesPotenciales[[#This Row],[Cierre de 
la previsión]] = "Noviembre",DatosClientesPotenciales[Forecast],0),""),"")</f>
        <v/>
      </c>
      <c r="N45" s="52" t="str">
        <f>IFERROR(IF(DatosClientesPotenciales[[#This Row],[Cierre de 
la previsión]] &lt;&gt;"",IF(DatosClientesPotenciales[[#This Row],[Cierre de 
la previsión]] = "Diciembre",DatosClientesPotenciales[Forecast],0),""),"")</f>
        <v/>
      </c>
      <c r="P45" s="140">
        <f>COUNTIF(DatosClientesPotenciales[[#This Row],[Etapa]],"Prospecto")</f>
        <v>0</v>
      </c>
      <c r="Q45" s="146">
        <f>COUNTIF(DatosClientesPotenciales[[#This Row],[Etapa]],"Atendido")</f>
        <v>0</v>
      </c>
      <c r="R45" s="140">
        <f>COUNTIF(DatosClientesPotenciales[[#This Row],[Etapa]],"Cotización")</f>
        <v>0</v>
      </c>
      <c r="S45" s="140">
        <f>COUNTIF(DatosClientesPotenciales[[#This Row],[Etapa]],"En Pago")</f>
        <v>0</v>
      </c>
      <c r="T45" s="140">
        <f>COUNTIF(DatosClientesPotenciales[[#This Row],[Etapa]],"Perdido")</f>
        <v>0</v>
      </c>
      <c r="U45" s="140">
        <f>COUNTIF(DatosClientesPotenciales[[#This Row],[Etapa]],"Ganada")</f>
        <v>0</v>
      </c>
      <c r="V45" s="141">
        <f>IFERROR(IF(AND('Datos de clientes potenciales'!H45="Ganada", 'Datos de clientes potenciales'!I45&gt;0), 'Datos de clientes potenciales'!I45, 0), "")</f>
        <v>0</v>
      </c>
      <c r="W45" s="137">
        <f>IFERROR(IF(AND('Datos de clientes potenciales'!H45="Prospecto", 'Datos de clientes potenciales'!I45&gt;0), 'Datos de clientes potenciales'!I45, 0), "")</f>
        <v>0</v>
      </c>
      <c r="X45" s="137">
        <f>IFERROR(IF(AND('Datos de clientes potenciales'!H45="Atendido", 'Datos de clientes potenciales'!I45&gt;0), 'Datos de clientes potenciales'!I45, 0), "")</f>
        <v>0</v>
      </c>
      <c r="Y45" s="137">
        <f>IFERROR(IF(AND('Datos de clientes potenciales'!H45="Cotización", 'Datos de clientes potenciales'!I45&gt;0), 'Datos de clientes potenciales'!I45, 0), "")</f>
        <v>0</v>
      </c>
      <c r="Z45" s="147">
        <f>IFERROR(IF(AND('Datos de clientes potenciales'!H45="En pago", 'Datos de clientes potenciales'!I45&gt;0), 'Datos de clientes potenciales'!I45, 0), "")</f>
        <v>0</v>
      </c>
      <c r="AA45" s="148">
        <f>COUNTIF(DatosClientesPotenciales[[#This Row],[Origen del contacto ]],"Prospección")</f>
        <v>0</v>
      </c>
      <c r="AB45" s="149">
        <f>COUNTIF(DatosClientesPotenciales[[#This Row],[Origen del contacto ]],"Sitio web")</f>
        <v>0</v>
      </c>
      <c r="AC45" s="149">
        <f>COUNTIF(DatosClientesPotenciales[[#This Row],[Origen del contacto ]],"Instagram")</f>
        <v>0</v>
      </c>
      <c r="AD45" s="149">
        <f>COUNTIF(DatosClientesPotenciales[[#This Row],[Origen del contacto ]],"Tiktok")</f>
        <v>0</v>
      </c>
      <c r="AE45" s="149">
        <f>COUNTIF(DatosClientesPotenciales[[#This Row],[Origen del contacto ]],"Facebook")</f>
        <v>0</v>
      </c>
      <c r="AF45" s="149">
        <f>COUNTIF(DatosClientesPotenciales[[#This Row],[Origen del contacto ]],"Linkedin")</f>
        <v>0</v>
      </c>
      <c r="AG45" s="149">
        <f>COUNTIF(DatosClientesPotenciales[[#This Row],[Origen del contacto ]],"Google")</f>
        <v>0</v>
      </c>
      <c r="AH45" s="149">
        <f>COUNTIF(DatosClientesPotenciales[[#This Row],[Origen del contacto ]],"Whatsapp")</f>
        <v>0</v>
      </c>
      <c r="AI45" s="146">
        <f>COUNTIF(DatosClientesPotenciales[[#This Row],[Origen del contacto ]],"Otro")</f>
        <v>0</v>
      </c>
    </row>
    <row r="46" spans="2:35" ht="34.9" customHeight="1" x14ac:dyDescent="0.3">
      <c r="B46" s="51" t="str">
        <f>IFERROR(IF(AND(DatosClientesPotenciales[[#This Row],[Nombre del cliente potencial]] &lt;&gt; "", ROW(VentasPrevistas[Nombre del cliente potencial])&lt;&gt;ÚltimaEntrada),DatosClientesPotenciales[Nombre del cliente potencial], ""),"")</f>
        <v/>
      </c>
      <c r="C46" s="52" t="str">
        <f>IFERROR(IF(DatosClientesPotenciales[[#This Row],[Cierre de 
la previsión]] &lt;&gt;"",IF(DatosClientesPotenciales[[#This Row],[Cierre de 
la previsión]]= "Enero",DatosClientesPotenciales[Forecast],0),""),"")</f>
        <v/>
      </c>
      <c r="D46" s="52" t="str">
        <f>IFERROR(IF(DatosClientesPotenciales[[#This Row],[Cierre de 
la previsión]] &lt;&gt;"",IF(DatosClientesPotenciales[[#This Row],[Cierre de 
la previsión]] = "Febrero",DatosClientesPotenciales[Forecast],0),""),"")</f>
        <v/>
      </c>
      <c r="E46" s="52" t="str">
        <f>IFERROR(IF(DatosClientesPotenciales[[#This Row],[Cierre de 
la previsión]] &lt;&gt;"",IF(DatosClientesPotenciales[[#This Row],[Cierre de 
la previsión]] = "Marzo",DatosClientesPotenciales[Forecast],0),""),"")</f>
        <v/>
      </c>
      <c r="F46" s="53" t="str">
        <f>IFERROR(IF(DatosClientesPotenciales[[#This Row],[Cierre de 
la previsión]] &lt;&gt;"",IF(DatosClientesPotenciales[[#This Row],[Cierre de 
la previsión]] = "Abril",DatosClientesPotenciales[Forecast],0),""),"")</f>
        <v/>
      </c>
      <c r="G46" s="52" t="str">
        <f>IFERROR(IF(DatosClientesPotenciales[[#This Row],[Cierre de 
la previsión]] &lt;&gt;"",IF(DatosClientesPotenciales[[#This Row],[Cierre de 
la previsión]] = "Mayo",DatosClientesPotenciales[Forecast],0),""),"")</f>
        <v/>
      </c>
      <c r="H46" s="52" t="str">
        <f>IFERROR(IF(DatosClientesPotenciales[[#This Row],[Cierre de 
la previsión]] &lt;&gt;"",IF(DatosClientesPotenciales[[#This Row],[Cierre de 
la previsión]] = "Junio",DatosClientesPotenciales[Forecast],0),""),"")</f>
        <v/>
      </c>
      <c r="I46" s="52" t="str">
        <f>IFERROR(IF(DatosClientesPotenciales[[#This Row],[Cierre de 
la previsión]] &lt;&gt;"",IF(DatosClientesPotenciales[[#This Row],[Cierre de 
la previsión]] = "julio",DatosClientesPotenciales[Forecast],0),""),"")</f>
        <v/>
      </c>
      <c r="J46" s="53" t="str">
        <f>IFERROR(IF(DatosClientesPotenciales[[#This Row],[Cierre de 
la previsión]] &lt;&gt;"",IF(DatosClientesPotenciales[[#This Row],[Cierre de 
la previsión]] = "Agosto",DatosClientesPotenciales[Forecast],0),""),"")</f>
        <v/>
      </c>
      <c r="K46" s="52" t="str">
        <f>IFERROR(IF(DatosClientesPotenciales[[#This Row],[Cierre de 
la previsión]] &lt;&gt;"",IF(DatosClientesPotenciales[[#This Row],[Cierre de 
la previsión]] = "Septiembre",DatosClientesPotenciales[Forecast],0),""),"")</f>
        <v/>
      </c>
      <c r="L46" s="52" t="str">
        <f>IFERROR(IF(DatosClientesPotenciales[[#This Row],[Cierre de 
la previsión]] &lt;&gt;"",IF(DatosClientesPotenciales[[#This Row],[Cierre de 
la previsión]] = "Octubre",DatosClientesPotenciales[Forecast],0),""),"")</f>
        <v/>
      </c>
      <c r="M46" s="52" t="str">
        <f>IFERROR(IF(DatosClientesPotenciales[[#This Row],[Cierre de 
la previsión]] &lt;&gt;"",IF(DatosClientesPotenciales[[#This Row],[Cierre de 
la previsión]] = "Noviembre",DatosClientesPotenciales[Forecast],0),""),"")</f>
        <v/>
      </c>
      <c r="N46" s="52" t="str">
        <f>IFERROR(IF(DatosClientesPotenciales[[#This Row],[Cierre de 
la previsión]] &lt;&gt;"",IF(DatosClientesPotenciales[[#This Row],[Cierre de 
la previsión]] = "Diciembre",DatosClientesPotenciales[Forecast],0),""),"")</f>
        <v/>
      </c>
      <c r="P46" s="140">
        <f>COUNTIF(DatosClientesPotenciales[[#This Row],[Etapa]],"Prospecto")</f>
        <v>0</v>
      </c>
      <c r="Q46" s="146">
        <f>COUNTIF(DatosClientesPotenciales[[#This Row],[Etapa]],"Atendido")</f>
        <v>0</v>
      </c>
      <c r="R46" s="140">
        <f>COUNTIF(DatosClientesPotenciales[[#This Row],[Etapa]],"Cotización")</f>
        <v>0</v>
      </c>
      <c r="S46" s="140">
        <f>COUNTIF(DatosClientesPotenciales[[#This Row],[Etapa]],"En Pago")</f>
        <v>0</v>
      </c>
      <c r="T46" s="140">
        <f>COUNTIF(DatosClientesPotenciales[[#This Row],[Etapa]],"Perdido")</f>
        <v>0</v>
      </c>
      <c r="U46" s="140">
        <f>COUNTIF(DatosClientesPotenciales[[#This Row],[Etapa]],"Ganada")</f>
        <v>0</v>
      </c>
      <c r="V46" s="141">
        <f>IFERROR(IF(AND('Datos de clientes potenciales'!H46="Ganada", 'Datos de clientes potenciales'!I46&gt;0), 'Datos de clientes potenciales'!I46, 0), "")</f>
        <v>0</v>
      </c>
      <c r="W46" s="137">
        <f>IFERROR(IF(AND('Datos de clientes potenciales'!H46="Prospecto", 'Datos de clientes potenciales'!I46&gt;0), 'Datos de clientes potenciales'!I46, 0), "")</f>
        <v>0</v>
      </c>
      <c r="X46" s="137">
        <f>IFERROR(IF(AND('Datos de clientes potenciales'!H46="Atendido", 'Datos de clientes potenciales'!I46&gt;0), 'Datos de clientes potenciales'!I46, 0), "")</f>
        <v>0</v>
      </c>
      <c r="Y46" s="137">
        <f>IFERROR(IF(AND('Datos de clientes potenciales'!H46="Cotización", 'Datos de clientes potenciales'!I46&gt;0), 'Datos de clientes potenciales'!I46, 0), "")</f>
        <v>0</v>
      </c>
      <c r="Z46" s="147">
        <f>IFERROR(IF(AND('Datos de clientes potenciales'!H46="En pago", 'Datos de clientes potenciales'!I46&gt;0), 'Datos de clientes potenciales'!I46, 0), "")</f>
        <v>0</v>
      </c>
      <c r="AA46" s="148">
        <f>COUNTIF(DatosClientesPotenciales[[#This Row],[Origen del contacto ]],"Prospección")</f>
        <v>0</v>
      </c>
      <c r="AB46" s="149">
        <f>COUNTIF(DatosClientesPotenciales[[#This Row],[Origen del contacto ]],"Sitio web")</f>
        <v>0</v>
      </c>
      <c r="AC46" s="149">
        <f>COUNTIF(DatosClientesPotenciales[[#This Row],[Origen del contacto ]],"Instagram")</f>
        <v>0</v>
      </c>
      <c r="AD46" s="149">
        <f>COUNTIF(DatosClientesPotenciales[[#This Row],[Origen del contacto ]],"Tiktok")</f>
        <v>0</v>
      </c>
      <c r="AE46" s="149">
        <f>COUNTIF(DatosClientesPotenciales[[#This Row],[Origen del contacto ]],"Facebook")</f>
        <v>0</v>
      </c>
      <c r="AF46" s="149">
        <f>COUNTIF(DatosClientesPotenciales[[#This Row],[Origen del contacto ]],"Linkedin")</f>
        <v>0</v>
      </c>
      <c r="AG46" s="149">
        <f>COUNTIF(DatosClientesPotenciales[[#This Row],[Origen del contacto ]],"Google")</f>
        <v>0</v>
      </c>
      <c r="AH46" s="149">
        <f>COUNTIF(DatosClientesPotenciales[[#This Row],[Origen del contacto ]],"Whatsapp")</f>
        <v>0</v>
      </c>
      <c r="AI46" s="146">
        <f>COUNTIF(DatosClientesPotenciales[[#This Row],[Origen del contacto ]],"Otro")</f>
        <v>0</v>
      </c>
    </row>
    <row r="47" spans="2:35" ht="34.9" customHeight="1" x14ac:dyDescent="0.3">
      <c r="B47" s="51" t="str">
        <f>IFERROR(IF(AND(DatosClientesPotenciales[[#This Row],[Nombre del cliente potencial]] &lt;&gt; "", ROW(VentasPrevistas[Nombre del cliente potencial])&lt;&gt;ÚltimaEntrada),DatosClientesPotenciales[Nombre del cliente potencial], ""),"")</f>
        <v/>
      </c>
      <c r="C47" s="52" t="str">
        <f>IFERROR(IF(DatosClientesPotenciales[[#This Row],[Cierre de 
la previsión]] &lt;&gt;"",IF(DatosClientesPotenciales[[#This Row],[Cierre de 
la previsión]]= "Enero",DatosClientesPotenciales[Forecast],0),""),"")</f>
        <v/>
      </c>
      <c r="D47" s="52" t="str">
        <f>IFERROR(IF(DatosClientesPotenciales[[#This Row],[Cierre de 
la previsión]] &lt;&gt;"",IF(DatosClientesPotenciales[[#This Row],[Cierre de 
la previsión]] = "Febrero",DatosClientesPotenciales[Forecast],0),""),"")</f>
        <v/>
      </c>
      <c r="E47" s="52" t="str">
        <f>IFERROR(IF(DatosClientesPotenciales[[#This Row],[Cierre de 
la previsión]] &lt;&gt;"",IF(DatosClientesPotenciales[[#This Row],[Cierre de 
la previsión]] = "Marzo",DatosClientesPotenciales[Forecast],0),""),"")</f>
        <v/>
      </c>
      <c r="F47" s="53" t="str">
        <f>IFERROR(IF(DatosClientesPotenciales[[#This Row],[Cierre de 
la previsión]] &lt;&gt;"",IF(DatosClientesPotenciales[[#This Row],[Cierre de 
la previsión]] = "Abril",DatosClientesPotenciales[Forecast],0),""),"")</f>
        <v/>
      </c>
      <c r="G47" s="52" t="str">
        <f>IFERROR(IF(DatosClientesPotenciales[[#This Row],[Cierre de 
la previsión]] &lt;&gt;"",IF(DatosClientesPotenciales[[#This Row],[Cierre de 
la previsión]] = "Mayo",DatosClientesPotenciales[Forecast],0),""),"")</f>
        <v/>
      </c>
      <c r="H47" s="52" t="str">
        <f>IFERROR(IF(DatosClientesPotenciales[[#This Row],[Cierre de 
la previsión]] &lt;&gt;"",IF(DatosClientesPotenciales[[#This Row],[Cierre de 
la previsión]] = "Junio",DatosClientesPotenciales[Forecast],0),""),"")</f>
        <v/>
      </c>
      <c r="I47" s="52" t="str">
        <f>IFERROR(IF(DatosClientesPotenciales[[#This Row],[Cierre de 
la previsión]] &lt;&gt;"",IF(DatosClientesPotenciales[[#This Row],[Cierre de 
la previsión]] = "julio",DatosClientesPotenciales[Forecast],0),""),"")</f>
        <v/>
      </c>
      <c r="J47" s="53" t="str">
        <f>IFERROR(IF(DatosClientesPotenciales[[#This Row],[Cierre de 
la previsión]] &lt;&gt;"",IF(DatosClientesPotenciales[[#This Row],[Cierre de 
la previsión]] = "Agosto",DatosClientesPotenciales[Forecast],0),""),"")</f>
        <v/>
      </c>
      <c r="K47" s="52" t="str">
        <f>IFERROR(IF(DatosClientesPotenciales[[#This Row],[Cierre de 
la previsión]] &lt;&gt;"",IF(DatosClientesPotenciales[[#This Row],[Cierre de 
la previsión]] = "Septiembre",DatosClientesPotenciales[Forecast],0),""),"")</f>
        <v/>
      </c>
      <c r="L47" s="52" t="str">
        <f>IFERROR(IF(DatosClientesPotenciales[[#This Row],[Cierre de 
la previsión]] &lt;&gt;"",IF(DatosClientesPotenciales[[#This Row],[Cierre de 
la previsión]] = "Octubre",DatosClientesPotenciales[Forecast],0),""),"")</f>
        <v/>
      </c>
      <c r="M47" s="52" t="str">
        <f>IFERROR(IF(DatosClientesPotenciales[[#This Row],[Cierre de 
la previsión]] &lt;&gt;"",IF(DatosClientesPotenciales[[#This Row],[Cierre de 
la previsión]] = "Noviembre",DatosClientesPotenciales[Forecast],0),""),"")</f>
        <v/>
      </c>
      <c r="N47" s="52" t="str">
        <f>IFERROR(IF(DatosClientesPotenciales[[#This Row],[Cierre de 
la previsión]] &lt;&gt;"",IF(DatosClientesPotenciales[[#This Row],[Cierre de 
la previsión]] = "Diciembre",DatosClientesPotenciales[Forecast],0),""),"")</f>
        <v/>
      </c>
      <c r="P47" s="140">
        <f>COUNTIF(DatosClientesPotenciales[[#This Row],[Etapa]],"Prospecto")</f>
        <v>0</v>
      </c>
      <c r="Q47" s="146">
        <f>COUNTIF(DatosClientesPotenciales[[#This Row],[Etapa]],"Atendido")</f>
        <v>0</v>
      </c>
      <c r="R47" s="140">
        <f>COUNTIF(DatosClientesPotenciales[[#This Row],[Etapa]],"Cotización")</f>
        <v>0</v>
      </c>
      <c r="S47" s="140">
        <f>COUNTIF(DatosClientesPotenciales[[#This Row],[Etapa]],"En Pago")</f>
        <v>0</v>
      </c>
      <c r="T47" s="140">
        <f>COUNTIF(DatosClientesPotenciales[[#This Row],[Etapa]],"Perdido")</f>
        <v>0</v>
      </c>
      <c r="U47" s="140">
        <f>COUNTIF(DatosClientesPotenciales[[#This Row],[Etapa]],"Ganada")</f>
        <v>0</v>
      </c>
      <c r="V47" s="141">
        <f>IFERROR(IF(AND('Datos de clientes potenciales'!H47="Ganada", 'Datos de clientes potenciales'!I47&gt;0), 'Datos de clientes potenciales'!I47, 0), "")</f>
        <v>0</v>
      </c>
      <c r="W47" s="137">
        <f>IFERROR(IF(AND('Datos de clientes potenciales'!H47="Prospecto", 'Datos de clientes potenciales'!I47&gt;0), 'Datos de clientes potenciales'!I47, 0), "")</f>
        <v>0</v>
      </c>
      <c r="X47" s="137">
        <f>IFERROR(IF(AND('Datos de clientes potenciales'!H47="Atendido", 'Datos de clientes potenciales'!I47&gt;0), 'Datos de clientes potenciales'!I47, 0), "")</f>
        <v>0</v>
      </c>
      <c r="Y47" s="137">
        <f>IFERROR(IF(AND('Datos de clientes potenciales'!H47="Cotización", 'Datos de clientes potenciales'!I47&gt;0), 'Datos de clientes potenciales'!I47, 0), "")</f>
        <v>0</v>
      </c>
      <c r="Z47" s="147">
        <f>IFERROR(IF(AND('Datos de clientes potenciales'!H47="En pago", 'Datos de clientes potenciales'!I47&gt;0), 'Datos de clientes potenciales'!I47, 0), "")</f>
        <v>0</v>
      </c>
      <c r="AA47" s="148">
        <f>COUNTIF(DatosClientesPotenciales[[#This Row],[Origen del contacto ]],"Prospección")</f>
        <v>0</v>
      </c>
      <c r="AB47" s="149">
        <f>COUNTIF(DatosClientesPotenciales[[#This Row],[Origen del contacto ]],"Sitio web")</f>
        <v>0</v>
      </c>
      <c r="AC47" s="149">
        <f>COUNTIF(DatosClientesPotenciales[[#This Row],[Origen del contacto ]],"Instagram")</f>
        <v>0</v>
      </c>
      <c r="AD47" s="149">
        <f>COUNTIF(DatosClientesPotenciales[[#This Row],[Origen del contacto ]],"Tiktok")</f>
        <v>0</v>
      </c>
      <c r="AE47" s="149">
        <f>COUNTIF(DatosClientesPotenciales[[#This Row],[Origen del contacto ]],"Facebook")</f>
        <v>0</v>
      </c>
      <c r="AF47" s="149">
        <f>COUNTIF(DatosClientesPotenciales[[#This Row],[Origen del contacto ]],"Linkedin")</f>
        <v>0</v>
      </c>
      <c r="AG47" s="149">
        <f>COUNTIF(DatosClientesPotenciales[[#This Row],[Origen del contacto ]],"Google")</f>
        <v>0</v>
      </c>
      <c r="AH47" s="149">
        <f>COUNTIF(DatosClientesPotenciales[[#This Row],[Origen del contacto ]],"Whatsapp")</f>
        <v>0</v>
      </c>
      <c r="AI47" s="146">
        <f>COUNTIF(DatosClientesPotenciales[[#This Row],[Origen del contacto ]],"Otro")</f>
        <v>0</v>
      </c>
    </row>
    <row r="48" spans="2:35" ht="34.9" customHeight="1" x14ac:dyDescent="0.3">
      <c r="B48" s="51" t="str">
        <f>IFERROR(IF(AND(DatosClientesPotenciales[[#This Row],[Nombre del cliente potencial]] &lt;&gt; "", ROW(VentasPrevistas[Nombre del cliente potencial])&lt;&gt;ÚltimaEntrada),DatosClientesPotenciales[Nombre del cliente potencial], ""),"")</f>
        <v/>
      </c>
      <c r="C48" s="52" t="str">
        <f>IFERROR(IF(DatosClientesPotenciales[[#This Row],[Cierre de 
la previsión]] &lt;&gt;"",IF(DatosClientesPotenciales[[#This Row],[Cierre de 
la previsión]]= "Enero",DatosClientesPotenciales[Forecast],0),""),"")</f>
        <v/>
      </c>
      <c r="D48" s="52" t="str">
        <f>IFERROR(IF(DatosClientesPotenciales[[#This Row],[Cierre de 
la previsión]] &lt;&gt;"",IF(DatosClientesPotenciales[[#This Row],[Cierre de 
la previsión]] = "Febrero",DatosClientesPotenciales[Forecast],0),""),"")</f>
        <v/>
      </c>
      <c r="E48" s="52" t="str">
        <f>IFERROR(IF(DatosClientesPotenciales[[#This Row],[Cierre de 
la previsión]] &lt;&gt;"",IF(DatosClientesPotenciales[[#This Row],[Cierre de 
la previsión]] = "Marzo",DatosClientesPotenciales[Forecast],0),""),"")</f>
        <v/>
      </c>
      <c r="F48" s="53" t="str">
        <f>IFERROR(IF(DatosClientesPotenciales[[#This Row],[Cierre de 
la previsión]] &lt;&gt;"",IF(DatosClientesPotenciales[[#This Row],[Cierre de 
la previsión]] = "Abril",DatosClientesPotenciales[Forecast],0),""),"")</f>
        <v/>
      </c>
      <c r="G48" s="52" t="str">
        <f>IFERROR(IF(DatosClientesPotenciales[[#This Row],[Cierre de 
la previsión]] &lt;&gt;"",IF(DatosClientesPotenciales[[#This Row],[Cierre de 
la previsión]] = "Mayo",DatosClientesPotenciales[Forecast],0),""),"")</f>
        <v/>
      </c>
      <c r="H48" s="52" t="str">
        <f>IFERROR(IF(DatosClientesPotenciales[[#This Row],[Cierre de 
la previsión]] &lt;&gt;"",IF(DatosClientesPotenciales[[#This Row],[Cierre de 
la previsión]] = "Junio",DatosClientesPotenciales[Forecast],0),""),"")</f>
        <v/>
      </c>
      <c r="I48" s="52" t="str">
        <f>IFERROR(IF(DatosClientesPotenciales[[#This Row],[Cierre de 
la previsión]] &lt;&gt;"",IF(DatosClientesPotenciales[[#This Row],[Cierre de 
la previsión]] = "julio",DatosClientesPotenciales[Forecast],0),""),"")</f>
        <v/>
      </c>
      <c r="J48" s="53" t="str">
        <f>IFERROR(IF(DatosClientesPotenciales[[#This Row],[Cierre de 
la previsión]] &lt;&gt;"",IF(DatosClientesPotenciales[[#This Row],[Cierre de 
la previsión]] = "Agosto",DatosClientesPotenciales[Forecast],0),""),"")</f>
        <v/>
      </c>
      <c r="K48" s="52" t="str">
        <f>IFERROR(IF(DatosClientesPotenciales[[#This Row],[Cierre de 
la previsión]] &lt;&gt;"",IF(DatosClientesPotenciales[[#This Row],[Cierre de 
la previsión]] = "Septiembre",DatosClientesPotenciales[Forecast],0),""),"")</f>
        <v/>
      </c>
      <c r="L48" s="52" t="str">
        <f>IFERROR(IF(DatosClientesPotenciales[[#This Row],[Cierre de 
la previsión]] &lt;&gt;"",IF(DatosClientesPotenciales[[#This Row],[Cierre de 
la previsión]] = "Octubre",DatosClientesPotenciales[Forecast],0),""),"")</f>
        <v/>
      </c>
      <c r="M48" s="52" t="str">
        <f>IFERROR(IF(DatosClientesPotenciales[[#This Row],[Cierre de 
la previsión]] &lt;&gt;"",IF(DatosClientesPotenciales[[#This Row],[Cierre de 
la previsión]] = "Noviembre",DatosClientesPotenciales[Forecast],0),""),"")</f>
        <v/>
      </c>
      <c r="N48" s="52" t="str">
        <f>IFERROR(IF(DatosClientesPotenciales[[#This Row],[Cierre de 
la previsión]] &lt;&gt;"",IF(DatosClientesPotenciales[[#This Row],[Cierre de 
la previsión]] = "Diciembre",DatosClientesPotenciales[Forecast],0),""),"")</f>
        <v/>
      </c>
      <c r="P48" s="140">
        <f>COUNTIF(DatosClientesPotenciales[[#This Row],[Etapa]],"Prospecto")</f>
        <v>0</v>
      </c>
      <c r="Q48" s="146">
        <f>COUNTIF(DatosClientesPotenciales[[#This Row],[Etapa]],"Atendido")</f>
        <v>0</v>
      </c>
      <c r="R48" s="140">
        <f>COUNTIF(DatosClientesPotenciales[[#This Row],[Etapa]],"Cotización")</f>
        <v>0</v>
      </c>
      <c r="S48" s="140">
        <f>COUNTIF(DatosClientesPotenciales[[#This Row],[Etapa]],"En Pago")</f>
        <v>0</v>
      </c>
      <c r="T48" s="140">
        <f>COUNTIF(DatosClientesPotenciales[[#This Row],[Etapa]],"Perdido")</f>
        <v>0</v>
      </c>
      <c r="U48" s="140">
        <f>COUNTIF(DatosClientesPotenciales[[#This Row],[Etapa]],"Ganada")</f>
        <v>0</v>
      </c>
      <c r="V48" s="141">
        <f>IFERROR(IF(AND('Datos de clientes potenciales'!H48="Ganada", 'Datos de clientes potenciales'!I48&gt;0), 'Datos de clientes potenciales'!I48, 0), "")</f>
        <v>0</v>
      </c>
      <c r="W48" s="137">
        <f>IFERROR(IF(AND('Datos de clientes potenciales'!H48="Prospecto", 'Datos de clientes potenciales'!I48&gt;0), 'Datos de clientes potenciales'!I48, 0), "")</f>
        <v>0</v>
      </c>
      <c r="X48" s="137">
        <f>IFERROR(IF(AND('Datos de clientes potenciales'!H48="Atendido", 'Datos de clientes potenciales'!I48&gt;0), 'Datos de clientes potenciales'!I48, 0), "")</f>
        <v>0</v>
      </c>
      <c r="Y48" s="137">
        <f>IFERROR(IF(AND('Datos de clientes potenciales'!H48="Cotización", 'Datos de clientes potenciales'!I48&gt;0), 'Datos de clientes potenciales'!I48, 0), "")</f>
        <v>0</v>
      </c>
      <c r="Z48" s="147">
        <f>IFERROR(IF(AND('Datos de clientes potenciales'!H48="En pago", 'Datos de clientes potenciales'!I48&gt;0), 'Datos de clientes potenciales'!I48, 0), "")</f>
        <v>0</v>
      </c>
      <c r="AA48" s="148">
        <f>COUNTIF(DatosClientesPotenciales[[#This Row],[Origen del contacto ]],"Prospección")</f>
        <v>0</v>
      </c>
      <c r="AB48" s="149">
        <f>COUNTIF(DatosClientesPotenciales[[#This Row],[Origen del contacto ]],"Sitio web")</f>
        <v>0</v>
      </c>
      <c r="AC48" s="149">
        <f>COUNTIF(DatosClientesPotenciales[[#This Row],[Origen del contacto ]],"Instagram")</f>
        <v>0</v>
      </c>
      <c r="AD48" s="149">
        <f>COUNTIF(DatosClientesPotenciales[[#This Row],[Origen del contacto ]],"Tiktok")</f>
        <v>0</v>
      </c>
      <c r="AE48" s="149">
        <f>COUNTIF(DatosClientesPotenciales[[#This Row],[Origen del contacto ]],"Facebook")</f>
        <v>0</v>
      </c>
      <c r="AF48" s="149">
        <f>COUNTIF(DatosClientesPotenciales[[#This Row],[Origen del contacto ]],"Linkedin")</f>
        <v>0</v>
      </c>
      <c r="AG48" s="149">
        <f>COUNTIF(DatosClientesPotenciales[[#This Row],[Origen del contacto ]],"Google")</f>
        <v>0</v>
      </c>
      <c r="AH48" s="149">
        <f>COUNTIF(DatosClientesPotenciales[[#This Row],[Origen del contacto ]],"Whatsapp")</f>
        <v>0</v>
      </c>
      <c r="AI48" s="146">
        <f>COUNTIF(DatosClientesPotenciales[[#This Row],[Origen del contacto ]],"Otro")</f>
        <v>0</v>
      </c>
    </row>
    <row r="49" spans="2:35" ht="34.9" customHeight="1" x14ac:dyDescent="0.3">
      <c r="B49" s="51" t="str">
        <f>IFERROR(IF(AND(DatosClientesPotenciales[[#This Row],[Nombre del cliente potencial]] &lt;&gt; "", ROW(VentasPrevistas[Nombre del cliente potencial])&lt;&gt;ÚltimaEntrada),DatosClientesPotenciales[Nombre del cliente potencial], ""),"")</f>
        <v/>
      </c>
      <c r="C49" s="52" t="str">
        <f>IFERROR(IF(DatosClientesPotenciales[[#This Row],[Cierre de 
la previsión]] &lt;&gt;"",IF(DatosClientesPotenciales[[#This Row],[Cierre de 
la previsión]]= "Enero",DatosClientesPotenciales[Forecast],0),""),"")</f>
        <v/>
      </c>
      <c r="D49" s="52" t="str">
        <f>IFERROR(IF(DatosClientesPotenciales[[#This Row],[Cierre de 
la previsión]] &lt;&gt;"",IF(DatosClientesPotenciales[[#This Row],[Cierre de 
la previsión]] = "Febrero",DatosClientesPotenciales[Forecast],0),""),"")</f>
        <v/>
      </c>
      <c r="E49" s="52" t="str">
        <f>IFERROR(IF(DatosClientesPotenciales[[#This Row],[Cierre de 
la previsión]] &lt;&gt;"",IF(DatosClientesPotenciales[[#This Row],[Cierre de 
la previsión]] = "Marzo",DatosClientesPotenciales[Forecast],0),""),"")</f>
        <v/>
      </c>
      <c r="F49" s="53" t="str">
        <f>IFERROR(IF(DatosClientesPotenciales[[#This Row],[Cierre de 
la previsión]] &lt;&gt;"",IF(DatosClientesPotenciales[[#This Row],[Cierre de 
la previsión]] = "Abril",DatosClientesPotenciales[Forecast],0),""),"")</f>
        <v/>
      </c>
      <c r="G49" s="52" t="str">
        <f>IFERROR(IF(DatosClientesPotenciales[[#This Row],[Cierre de 
la previsión]] &lt;&gt;"",IF(DatosClientesPotenciales[[#This Row],[Cierre de 
la previsión]] = "Mayo",DatosClientesPotenciales[Forecast],0),""),"")</f>
        <v/>
      </c>
      <c r="H49" s="52" t="str">
        <f>IFERROR(IF(DatosClientesPotenciales[[#This Row],[Cierre de 
la previsión]] &lt;&gt;"",IF(DatosClientesPotenciales[[#This Row],[Cierre de 
la previsión]] = "Junio",DatosClientesPotenciales[Forecast],0),""),"")</f>
        <v/>
      </c>
      <c r="I49" s="52" t="str">
        <f>IFERROR(IF(DatosClientesPotenciales[[#This Row],[Cierre de 
la previsión]] &lt;&gt;"",IF(DatosClientesPotenciales[[#This Row],[Cierre de 
la previsión]] = "julio",DatosClientesPotenciales[Forecast],0),""),"")</f>
        <v/>
      </c>
      <c r="J49" s="53" t="str">
        <f>IFERROR(IF(DatosClientesPotenciales[[#This Row],[Cierre de 
la previsión]] &lt;&gt;"",IF(DatosClientesPotenciales[[#This Row],[Cierre de 
la previsión]] = "Agosto",DatosClientesPotenciales[Forecast],0),""),"")</f>
        <v/>
      </c>
      <c r="K49" s="52" t="str">
        <f>IFERROR(IF(DatosClientesPotenciales[[#This Row],[Cierre de 
la previsión]] &lt;&gt;"",IF(DatosClientesPotenciales[[#This Row],[Cierre de 
la previsión]] = "Septiembre",DatosClientesPotenciales[Forecast],0),""),"")</f>
        <v/>
      </c>
      <c r="L49" s="52" t="str">
        <f>IFERROR(IF(DatosClientesPotenciales[[#This Row],[Cierre de 
la previsión]] &lt;&gt;"",IF(DatosClientesPotenciales[[#This Row],[Cierre de 
la previsión]] = "Octubre",DatosClientesPotenciales[Forecast],0),""),"")</f>
        <v/>
      </c>
      <c r="M49" s="52" t="str">
        <f>IFERROR(IF(DatosClientesPotenciales[[#This Row],[Cierre de 
la previsión]] &lt;&gt;"",IF(DatosClientesPotenciales[[#This Row],[Cierre de 
la previsión]] = "Noviembre",DatosClientesPotenciales[Forecast],0),""),"")</f>
        <v/>
      </c>
      <c r="N49" s="52" t="str">
        <f>IFERROR(IF(DatosClientesPotenciales[[#This Row],[Cierre de 
la previsión]] &lt;&gt;"",IF(DatosClientesPotenciales[[#This Row],[Cierre de 
la previsión]] = "Diciembre",DatosClientesPotenciales[Forecast],0),""),"")</f>
        <v/>
      </c>
      <c r="P49" s="140">
        <f>COUNTIF(DatosClientesPotenciales[[#This Row],[Etapa]],"Prospecto")</f>
        <v>0</v>
      </c>
      <c r="Q49" s="146">
        <f>COUNTIF(DatosClientesPotenciales[[#This Row],[Etapa]],"Atendido")</f>
        <v>0</v>
      </c>
      <c r="R49" s="140">
        <f>COUNTIF(DatosClientesPotenciales[[#This Row],[Etapa]],"Cotización")</f>
        <v>0</v>
      </c>
      <c r="S49" s="140">
        <f>COUNTIF(DatosClientesPotenciales[[#This Row],[Etapa]],"En Pago")</f>
        <v>0</v>
      </c>
      <c r="T49" s="140">
        <f>COUNTIF(DatosClientesPotenciales[[#This Row],[Etapa]],"Perdido")</f>
        <v>0</v>
      </c>
      <c r="U49" s="140">
        <f>COUNTIF(DatosClientesPotenciales[[#This Row],[Etapa]],"Ganada")</f>
        <v>0</v>
      </c>
      <c r="V49" s="141">
        <f>IFERROR(IF(AND('Datos de clientes potenciales'!H49="Ganada", 'Datos de clientes potenciales'!I49&gt;0), 'Datos de clientes potenciales'!I49, 0), "")</f>
        <v>0</v>
      </c>
      <c r="W49" s="137">
        <f>IFERROR(IF(AND('Datos de clientes potenciales'!H49="Prospecto", 'Datos de clientes potenciales'!I49&gt;0), 'Datos de clientes potenciales'!I49, 0), "")</f>
        <v>0</v>
      </c>
      <c r="X49" s="137">
        <f>IFERROR(IF(AND('Datos de clientes potenciales'!H49="Atendido", 'Datos de clientes potenciales'!I49&gt;0), 'Datos de clientes potenciales'!I49, 0), "")</f>
        <v>0</v>
      </c>
      <c r="Y49" s="137">
        <f>IFERROR(IF(AND('Datos de clientes potenciales'!H49="Cotización", 'Datos de clientes potenciales'!I49&gt;0), 'Datos de clientes potenciales'!I49, 0), "")</f>
        <v>0</v>
      </c>
      <c r="Z49" s="147">
        <f>IFERROR(IF(AND('Datos de clientes potenciales'!H49="En pago", 'Datos de clientes potenciales'!I49&gt;0), 'Datos de clientes potenciales'!I49, 0), "")</f>
        <v>0</v>
      </c>
      <c r="AA49" s="148">
        <f>COUNTIF(DatosClientesPotenciales[[#This Row],[Origen del contacto ]],"Prospección")</f>
        <v>0</v>
      </c>
      <c r="AB49" s="149">
        <f>COUNTIF(DatosClientesPotenciales[[#This Row],[Origen del contacto ]],"Sitio web")</f>
        <v>0</v>
      </c>
      <c r="AC49" s="149">
        <f>COUNTIF(DatosClientesPotenciales[[#This Row],[Origen del contacto ]],"Instagram")</f>
        <v>0</v>
      </c>
      <c r="AD49" s="149">
        <f>COUNTIF(DatosClientesPotenciales[[#This Row],[Origen del contacto ]],"Tiktok")</f>
        <v>0</v>
      </c>
      <c r="AE49" s="149">
        <f>COUNTIF(DatosClientesPotenciales[[#This Row],[Origen del contacto ]],"Facebook")</f>
        <v>0</v>
      </c>
      <c r="AF49" s="149">
        <f>COUNTIF(DatosClientesPotenciales[[#This Row],[Origen del contacto ]],"Linkedin")</f>
        <v>0</v>
      </c>
      <c r="AG49" s="149">
        <f>COUNTIF(DatosClientesPotenciales[[#This Row],[Origen del contacto ]],"Google")</f>
        <v>0</v>
      </c>
      <c r="AH49" s="149">
        <f>COUNTIF(DatosClientesPotenciales[[#This Row],[Origen del contacto ]],"Whatsapp")</f>
        <v>0</v>
      </c>
      <c r="AI49" s="146">
        <f>COUNTIF(DatosClientesPotenciales[[#This Row],[Origen del contacto ]],"Otro")</f>
        <v>0</v>
      </c>
    </row>
    <row r="50" spans="2:35" ht="34.9" customHeight="1" x14ac:dyDescent="0.3">
      <c r="B50" s="51" t="str">
        <f>IFERROR(IF(AND(DatosClientesPotenciales[[#This Row],[Nombre del cliente potencial]] &lt;&gt; "", ROW(VentasPrevistas[Nombre del cliente potencial])&lt;&gt;ÚltimaEntrada),DatosClientesPotenciales[Nombre del cliente potencial], ""),"")</f>
        <v/>
      </c>
      <c r="C50" s="52" t="str">
        <f>IFERROR(IF(DatosClientesPotenciales[[#This Row],[Cierre de 
la previsión]] &lt;&gt;"",IF(DatosClientesPotenciales[[#This Row],[Cierre de 
la previsión]]= "Enero",DatosClientesPotenciales[Forecast],0),""),"")</f>
        <v/>
      </c>
      <c r="D50" s="52" t="str">
        <f>IFERROR(IF(DatosClientesPotenciales[[#This Row],[Cierre de 
la previsión]] &lt;&gt;"",IF(DatosClientesPotenciales[[#This Row],[Cierre de 
la previsión]] = "Febrero",DatosClientesPotenciales[Forecast],0),""),"")</f>
        <v/>
      </c>
      <c r="E50" s="52" t="str">
        <f>IFERROR(IF(DatosClientesPotenciales[[#This Row],[Cierre de 
la previsión]] &lt;&gt;"",IF(DatosClientesPotenciales[[#This Row],[Cierre de 
la previsión]] = "Marzo",DatosClientesPotenciales[Forecast],0),""),"")</f>
        <v/>
      </c>
      <c r="F50" s="53" t="str">
        <f>IFERROR(IF(DatosClientesPotenciales[[#This Row],[Cierre de 
la previsión]] &lt;&gt;"",IF(DatosClientesPotenciales[[#This Row],[Cierre de 
la previsión]] = "Abril",DatosClientesPotenciales[Forecast],0),""),"")</f>
        <v/>
      </c>
      <c r="G50" s="52" t="str">
        <f>IFERROR(IF(DatosClientesPotenciales[[#This Row],[Cierre de 
la previsión]] &lt;&gt;"",IF(DatosClientesPotenciales[[#This Row],[Cierre de 
la previsión]] = "Mayo",DatosClientesPotenciales[Forecast],0),""),"")</f>
        <v/>
      </c>
      <c r="H50" s="52" t="str">
        <f>IFERROR(IF(DatosClientesPotenciales[[#This Row],[Cierre de 
la previsión]] &lt;&gt;"",IF(DatosClientesPotenciales[[#This Row],[Cierre de 
la previsión]] = "Junio",DatosClientesPotenciales[Forecast],0),""),"")</f>
        <v/>
      </c>
      <c r="I50" s="52" t="str">
        <f>IFERROR(IF(DatosClientesPotenciales[[#This Row],[Cierre de 
la previsión]] &lt;&gt;"",IF(DatosClientesPotenciales[[#This Row],[Cierre de 
la previsión]] = "julio",DatosClientesPotenciales[Forecast],0),""),"")</f>
        <v/>
      </c>
      <c r="J50" s="53" t="str">
        <f>IFERROR(IF(DatosClientesPotenciales[[#This Row],[Cierre de 
la previsión]] &lt;&gt;"",IF(DatosClientesPotenciales[[#This Row],[Cierre de 
la previsión]] = "Agosto",DatosClientesPotenciales[Forecast],0),""),"")</f>
        <v/>
      </c>
      <c r="K50" s="52" t="str">
        <f>IFERROR(IF(DatosClientesPotenciales[[#This Row],[Cierre de 
la previsión]] &lt;&gt;"",IF(DatosClientesPotenciales[[#This Row],[Cierre de 
la previsión]] = "Septiembre",DatosClientesPotenciales[Forecast],0),""),"")</f>
        <v/>
      </c>
      <c r="L50" s="52" t="str">
        <f>IFERROR(IF(DatosClientesPotenciales[[#This Row],[Cierre de 
la previsión]] &lt;&gt;"",IF(DatosClientesPotenciales[[#This Row],[Cierre de 
la previsión]] = "Octubre",DatosClientesPotenciales[Forecast],0),""),"")</f>
        <v/>
      </c>
      <c r="M50" s="52" t="str">
        <f>IFERROR(IF(DatosClientesPotenciales[[#This Row],[Cierre de 
la previsión]] &lt;&gt;"",IF(DatosClientesPotenciales[[#This Row],[Cierre de 
la previsión]] = "Noviembre",DatosClientesPotenciales[Forecast],0),""),"")</f>
        <v/>
      </c>
      <c r="N50" s="52" t="str">
        <f>IFERROR(IF(DatosClientesPotenciales[[#This Row],[Cierre de 
la previsión]] &lt;&gt;"",IF(DatosClientesPotenciales[[#This Row],[Cierre de 
la previsión]] = "Diciembre",DatosClientesPotenciales[Forecast],0),""),"")</f>
        <v/>
      </c>
      <c r="P50" s="140">
        <f>COUNTIF(DatosClientesPotenciales[[#This Row],[Etapa]],"Prospecto")</f>
        <v>0</v>
      </c>
      <c r="Q50" s="146">
        <f>COUNTIF(DatosClientesPotenciales[[#This Row],[Etapa]],"Atendido")</f>
        <v>0</v>
      </c>
      <c r="R50" s="140">
        <f>COUNTIF(DatosClientesPotenciales[[#This Row],[Etapa]],"Cotización")</f>
        <v>0</v>
      </c>
      <c r="S50" s="140">
        <f>COUNTIF(DatosClientesPotenciales[[#This Row],[Etapa]],"En Pago")</f>
        <v>0</v>
      </c>
      <c r="T50" s="140">
        <f>COUNTIF(DatosClientesPotenciales[[#This Row],[Etapa]],"Perdido")</f>
        <v>0</v>
      </c>
      <c r="U50" s="140">
        <f>COUNTIF(DatosClientesPotenciales[[#This Row],[Etapa]],"Ganada")</f>
        <v>0</v>
      </c>
      <c r="V50" s="141">
        <f>IFERROR(IF(AND('Datos de clientes potenciales'!H50="Ganada", 'Datos de clientes potenciales'!I50&gt;0), 'Datos de clientes potenciales'!I50, 0), "")</f>
        <v>0</v>
      </c>
      <c r="W50" s="137">
        <f>IFERROR(IF(AND('Datos de clientes potenciales'!H50="Prospecto", 'Datos de clientes potenciales'!I50&gt;0), 'Datos de clientes potenciales'!I50, 0), "")</f>
        <v>0</v>
      </c>
      <c r="X50" s="137">
        <f>IFERROR(IF(AND('Datos de clientes potenciales'!H50="Atendido", 'Datos de clientes potenciales'!I50&gt;0), 'Datos de clientes potenciales'!I50, 0), "")</f>
        <v>0</v>
      </c>
      <c r="Y50" s="137">
        <f>IFERROR(IF(AND('Datos de clientes potenciales'!H50="Cotización", 'Datos de clientes potenciales'!I50&gt;0), 'Datos de clientes potenciales'!I50, 0), "")</f>
        <v>0</v>
      </c>
      <c r="Z50" s="147">
        <f>IFERROR(IF(AND('Datos de clientes potenciales'!H50="En pago", 'Datos de clientes potenciales'!I50&gt;0), 'Datos de clientes potenciales'!I50, 0), "")</f>
        <v>0</v>
      </c>
      <c r="AA50" s="148">
        <f>COUNTIF(DatosClientesPotenciales[[#This Row],[Origen del contacto ]],"Prospección")</f>
        <v>0</v>
      </c>
      <c r="AB50" s="149">
        <f>COUNTIF(DatosClientesPotenciales[[#This Row],[Origen del contacto ]],"Sitio web")</f>
        <v>0</v>
      </c>
      <c r="AC50" s="149">
        <f>COUNTIF(DatosClientesPotenciales[[#This Row],[Origen del contacto ]],"Instagram")</f>
        <v>0</v>
      </c>
      <c r="AD50" s="149">
        <f>COUNTIF(DatosClientesPotenciales[[#This Row],[Origen del contacto ]],"Tiktok")</f>
        <v>0</v>
      </c>
      <c r="AE50" s="149">
        <f>COUNTIF(DatosClientesPotenciales[[#This Row],[Origen del contacto ]],"Facebook")</f>
        <v>0</v>
      </c>
      <c r="AF50" s="149">
        <f>COUNTIF(DatosClientesPotenciales[[#This Row],[Origen del contacto ]],"Linkedin")</f>
        <v>0</v>
      </c>
      <c r="AG50" s="149">
        <f>COUNTIF(DatosClientesPotenciales[[#This Row],[Origen del contacto ]],"Google")</f>
        <v>0</v>
      </c>
      <c r="AH50" s="149">
        <f>COUNTIF(DatosClientesPotenciales[[#This Row],[Origen del contacto ]],"Whatsapp")</f>
        <v>0</v>
      </c>
      <c r="AI50" s="146">
        <f>COUNTIF(DatosClientesPotenciales[[#This Row],[Origen del contacto ]],"Otro")</f>
        <v>0</v>
      </c>
    </row>
    <row r="51" spans="2:35" ht="25.15" customHeight="1" x14ac:dyDescent="0.3">
      <c r="B51" s="51" t="str">
        <f>IFERROR(IF(AND(DatosClientesPotenciales[[#This Row],[Nombre del cliente potencial]] &lt;&gt; "", ROW(VentasPrevistas[Nombre del cliente potencial])&lt;&gt;ÚltimaEntrada),DatosClientesPotenciales[Nombre del cliente potencial], ""),"")</f>
        <v/>
      </c>
      <c r="C51" s="54" t="str">
        <f>IFERROR(IF(DatosClientesPotenciales[[#This Row],[Cierre de 
la previsión]] &lt;&gt;"",IF(DatosClientesPotenciales[[#This Row],[Cierre de 
la previsión]]= "Enero",DatosClientesPotenciales[Forecast],0),""),"")</f>
        <v/>
      </c>
      <c r="D51" s="54" t="str">
        <f>IFERROR(IF(DatosClientesPotenciales[[#This Row],[Cierre de 
la previsión]] &lt;&gt;"",IF(DatosClientesPotenciales[[#This Row],[Cierre de 
la previsión]] = "Febrero",DatosClientesPotenciales[Forecast],0),""),"")</f>
        <v/>
      </c>
      <c r="E51" s="54" t="str">
        <f>IFERROR(IF(DatosClientesPotenciales[[#This Row],[Cierre de 
la previsión]] &lt;&gt;"",IF(DatosClientesPotenciales[[#This Row],[Cierre de 
la previsión]] = "Marzo",DatosClientesPotenciales[Forecast],0),""),"")</f>
        <v/>
      </c>
      <c r="F51" s="55" t="str">
        <f>IFERROR(IF(DatosClientesPotenciales[[#This Row],[Cierre de 
la previsión]] &lt;&gt;"",IF(DatosClientesPotenciales[[#This Row],[Cierre de 
la previsión]] = "Abril",DatosClientesPotenciales[Forecast],0),""),"")</f>
        <v/>
      </c>
      <c r="G51" s="54" t="str">
        <f>IFERROR(IF(DatosClientesPotenciales[[#This Row],[Cierre de 
la previsión]] &lt;&gt;"",IF(DatosClientesPotenciales[[#This Row],[Cierre de 
la previsión]] = "Mayo",DatosClientesPotenciales[Forecast],0),""),"")</f>
        <v/>
      </c>
      <c r="H51" s="54" t="str">
        <f>IFERROR(IF(DatosClientesPotenciales[[#This Row],[Cierre de 
la previsión]] &lt;&gt;"",IF(DatosClientesPotenciales[[#This Row],[Cierre de 
la previsión]] = "Junio",DatosClientesPotenciales[Forecast],0),""),"")</f>
        <v/>
      </c>
      <c r="I51" s="54" t="str">
        <f>IFERROR(IF(DatosClientesPotenciales[[#This Row],[Cierre de 
la previsión]] &lt;&gt;"",IF(DatosClientesPotenciales[[#This Row],[Cierre de 
la previsión]] = "julio",DatosClientesPotenciales[Forecast],0),""),"")</f>
        <v/>
      </c>
      <c r="J51" s="55" t="str">
        <f>IFERROR(IF(DatosClientesPotenciales[[#This Row],[Cierre de 
la previsión]] &lt;&gt;"",IF(DatosClientesPotenciales[[#This Row],[Cierre de 
la previsión]] = "Agosto",DatosClientesPotenciales[Forecast],0),""),"")</f>
        <v/>
      </c>
      <c r="K51" s="54" t="str">
        <f>IFERROR(IF(DatosClientesPotenciales[[#This Row],[Cierre de 
la previsión]] &lt;&gt;"",IF(DatosClientesPotenciales[[#This Row],[Cierre de 
la previsión]] = "Septiembre",DatosClientesPotenciales[Forecast],0),""),"")</f>
        <v/>
      </c>
      <c r="L51" s="54" t="str">
        <f>IFERROR(IF(DatosClientesPotenciales[[#This Row],[Cierre de 
la previsión]] &lt;&gt;"",IF(DatosClientesPotenciales[[#This Row],[Cierre de 
la previsión]] = "Octubre",DatosClientesPotenciales[Forecast],0),""),"")</f>
        <v/>
      </c>
      <c r="M51" s="54" t="str">
        <f>IFERROR(IF(DatosClientesPotenciales[[#This Row],[Cierre de 
la previsión]] &lt;&gt;"",IF(DatosClientesPotenciales[[#This Row],[Cierre de 
la previsión]] = "Noviembre",DatosClientesPotenciales[Forecast],0),""),"")</f>
        <v/>
      </c>
      <c r="N51" s="54" t="str">
        <f>IFERROR(IF(DatosClientesPotenciales[[#This Row],[Cierre de 
la previsión]] &lt;&gt;"",IF(DatosClientesPotenciales[[#This Row],[Cierre de 
la previsión]] = "Diciembre",DatosClientesPotenciales[Forecast],0),""),"")</f>
        <v/>
      </c>
      <c r="P51" s="140">
        <f>COUNTIF(DatosClientesPotenciales[[#This Row],[Etapa]],"Prospecto")</f>
        <v>0</v>
      </c>
      <c r="Q51" s="146">
        <f>COUNTIF(DatosClientesPotenciales[[#This Row],[Etapa]],"Atendido")</f>
        <v>0</v>
      </c>
      <c r="R51" s="140">
        <f>COUNTIF(DatosClientesPotenciales[[#This Row],[Etapa]],"Cotización")</f>
        <v>0</v>
      </c>
      <c r="S51" s="140">
        <f>COUNTIF(DatosClientesPotenciales[[#This Row],[Etapa]],"En Pago")</f>
        <v>0</v>
      </c>
      <c r="T51" s="140">
        <f>COUNTIF(DatosClientesPotenciales[[#This Row],[Etapa]],"Perdido")</f>
        <v>0</v>
      </c>
      <c r="U51" s="140">
        <f>COUNTIF(DatosClientesPotenciales[[#This Row],[Etapa]],"Ganada")</f>
        <v>0</v>
      </c>
      <c r="V51" s="141">
        <f>IFERROR(IF(AND('Datos de clientes potenciales'!H51="Ganada", 'Datos de clientes potenciales'!I51&gt;0), 'Datos de clientes potenciales'!I51, 0), "")</f>
        <v>0</v>
      </c>
      <c r="W51" s="137">
        <f>IFERROR(IF(AND('Datos de clientes potenciales'!H51="Prospecto", 'Datos de clientes potenciales'!I51&gt;0), 'Datos de clientes potenciales'!I51, 0), "")</f>
        <v>0</v>
      </c>
      <c r="X51" s="137">
        <f>IFERROR(IF(AND('Datos de clientes potenciales'!H51="Atendido", 'Datos de clientes potenciales'!I51&gt;0), 'Datos de clientes potenciales'!I51, 0), "")</f>
        <v>0</v>
      </c>
      <c r="Y51" s="137">
        <f>IFERROR(IF(AND('Datos de clientes potenciales'!H51="Cotización", 'Datos de clientes potenciales'!I51&gt;0), 'Datos de clientes potenciales'!I51, 0), "")</f>
        <v>0</v>
      </c>
      <c r="Z51" s="147">
        <f>IFERROR(IF(AND('Datos de clientes potenciales'!H51="En pago", 'Datos de clientes potenciales'!I51&gt;0), 'Datos de clientes potenciales'!I51, 0), "")</f>
        <v>0</v>
      </c>
      <c r="AA51" s="148">
        <f>COUNTIF(DatosClientesPotenciales[[#This Row],[Origen del contacto ]],"Prospección")</f>
        <v>0</v>
      </c>
      <c r="AB51" s="149">
        <f>COUNTIF(DatosClientesPotenciales[[#This Row],[Origen del contacto ]],"Sitio web")</f>
        <v>0</v>
      </c>
      <c r="AC51" s="149">
        <f>COUNTIF(DatosClientesPotenciales[[#This Row],[Origen del contacto ]],"Instagram")</f>
        <v>0</v>
      </c>
      <c r="AD51" s="149">
        <f>COUNTIF(DatosClientesPotenciales[[#This Row],[Origen del contacto ]],"Tiktok")</f>
        <v>0</v>
      </c>
      <c r="AE51" s="149">
        <f>COUNTIF(DatosClientesPotenciales[[#This Row],[Origen del contacto ]],"Facebook")</f>
        <v>0</v>
      </c>
      <c r="AF51" s="149">
        <f>COUNTIF(DatosClientesPotenciales[[#This Row],[Origen del contacto ]],"Linkedin")</f>
        <v>0</v>
      </c>
      <c r="AG51" s="149">
        <f>COUNTIF(DatosClientesPotenciales[[#This Row],[Origen del contacto ]],"Google")</f>
        <v>0</v>
      </c>
      <c r="AH51" s="149">
        <f>COUNTIF(DatosClientesPotenciales[[#This Row],[Origen del contacto ]],"Whatsapp")</f>
        <v>0</v>
      </c>
      <c r="AI51" s="146">
        <f>COUNTIF(DatosClientesPotenciales[[#This Row],[Origen del contacto ]],"Otro")</f>
        <v>0</v>
      </c>
    </row>
    <row r="52" spans="2:35" ht="25.15" customHeight="1" x14ac:dyDescent="0.3">
      <c r="B52" s="51" t="str">
        <f>IFERROR(IF(AND(DatosClientesPotenciales[[#This Row],[Nombre del cliente potencial]] &lt;&gt; "", ROW(VentasPrevistas[Nombre del cliente potencial])&lt;&gt;ÚltimaEntrada),DatosClientesPotenciales[Nombre del cliente potencial], ""),"")</f>
        <v/>
      </c>
      <c r="C52" s="54" t="str">
        <f>IFERROR(IF(DatosClientesPotenciales[[#This Row],[Cierre de 
la previsión]] &lt;&gt;"",IF(DatosClientesPotenciales[[#This Row],[Cierre de 
la previsión]]= "Enero",DatosClientesPotenciales[Forecast],0),""),"")</f>
        <v/>
      </c>
      <c r="D52" s="54" t="str">
        <f>IFERROR(IF(DatosClientesPotenciales[[#This Row],[Cierre de 
la previsión]] &lt;&gt;"",IF(DatosClientesPotenciales[[#This Row],[Cierre de 
la previsión]] = "Febrero",DatosClientesPotenciales[Forecast],0),""),"")</f>
        <v/>
      </c>
      <c r="E52" s="54" t="str">
        <f>IFERROR(IF(DatosClientesPotenciales[[#This Row],[Cierre de 
la previsión]] &lt;&gt;"",IF(DatosClientesPotenciales[[#This Row],[Cierre de 
la previsión]] = "Marzo",DatosClientesPotenciales[Forecast],0),""),"")</f>
        <v/>
      </c>
      <c r="F52" s="55" t="str">
        <f>IFERROR(IF(DatosClientesPotenciales[[#This Row],[Cierre de 
la previsión]] &lt;&gt;"",IF(DatosClientesPotenciales[[#This Row],[Cierre de 
la previsión]] = "Abril",DatosClientesPotenciales[Forecast],0),""),"")</f>
        <v/>
      </c>
      <c r="G52" s="54" t="str">
        <f>IFERROR(IF(DatosClientesPotenciales[[#This Row],[Cierre de 
la previsión]] &lt;&gt;"",IF(DatosClientesPotenciales[[#This Row],[Cierre de 
la previsión]] = "Mayo",DatosClientesPotenciales[Forecast],0),""),"")</f>
        <v/>
      </c>
      <c r="H52" s="54" t="str">
        <f>IFERROR(IF(DatosClientesPotenciales[[#This Row],[Cierre de 
la previsión]] &lt;&gt;"",IF(DatosClientesPotenciales[[#This Row],[Cierre de 
la previsión]] = "Junio",DatosClientesPotenciales[Forecast],0),""),"")</f>
        <v/>
      </c>
      <c r="I52" s="54" t="str">
        <f>IFERROR(IF(DatosClientesPotenciales[[#This Row],[Cierre de 
la previsión]] &lt;&gt;"",IF(DatosClientesPotenciales[[#This Row],[Cierre de 
la previsión]] = "julio",DatosClientesPotenciales[Forecast],0),""),"")</f>
        <v/>
      </c>
      <c r="J52" s="55" t="str">
        <f>IFERROR(IF(DatosClientesPotenciales[[#This Row],[Cierre de 
la previsión]] &lt;&gt;"",IF(DatosClientesPotenciales[[#This Row],[Cierre de 
la previsión]] = "Agosto",DatosClientesPotenciales[Forecast],0),""),"")</f>
        <v/>
      </c>
      <c r="K52" s="54" t="str">
        <f>IFERROR(IF(DatosClientesPotenciales[[#This Row],[Cierre de 
la previsión]] &lt;&gt;"",IF(DatosClientesPotenciales[[#This Row],[Cierre de 
la previsión]] = "Septiembre",DatosClientesPotenciales[Forecast],0),""),"")</f>
        <v/>
      </c>
      <c r="L52" s="54" t="str">
        <f>IFERROR(IF(DatosClientesPotenciales[[#This Row],[Cierre de 
la previsión]] &lt;&gt;"",IF(DatosClientesPotenciales[[#This Row],[Cierre de 
la previsión]] = "Octubre",DatosClientesPotenciales[Forecast],0),""),"")</f>
        <v/>
      </c>
      <c r="M52" s="54" t="str">
        <f>IFERROR(IF(DatosClientesPotenciales[[#This Row],[Cierre de 
la previsión]] &lt;&gt;"",IF(DatosClientesPotenciales[[#This Row],[Cierre de 
la previsión]] = "Noviembre",DatosClientesPotenciales[Forecast],0),""),"")</f>
        <v/>
      </c>
      <c r="N52" s="54" t="str">
        <f>IFERROR(IF(DatosClientesPotenciales[[#This Row],[Cierre de 
la previsión]] &lt;&gt;"",IF(DatosClientesPotenciales[[#This Row],[Cierre de 
la previsión]] = "Diciembre",DatosClientesPotenciales[Forecast],0),""),"")</f>
        <v/>
      </c>
      <c r="P52" s="140">
        <f>COUNTIF(DatosClientesPotenciales[[#This Row],[Etapa]],"Prospecto")</f>
        <v>0</v>
      </c>
      <c r="Q52" s="146">
        <f>COUNTIF(DatosClientesPotenciales[[#This Row],[Etapa]],"Atendido")</f>
        <v>0</v>
      </c>
      <c r="R52" s="140">
        <f>COUNTIF(DatosClientesPotenciales[[#This Row],[Etapa]],"Cotización")</f>
        <v>0</v>
      </c>
      <c r="S52" s="140">
        <f>COUNTIF(DatosClientesPotenciales[[#This Row],[Etapa]],"En Pago")</f>
        <v>0</v>
      </c>
      <c r="T52" s="140">
        <f>COUNTIF(DatosClientesPotenciales[[#This Row],[Etapa]],"Perdido")</f>
        <v>0</v>
      </c>
      <c r="U52" s="140">
        <f>COUNTIF(DatosClientesPotenciales[[#This Row],[Etapa]],"Ganada")</f>
        <v>0</v>
      </c>
      <c r="V52" s="141">
        <f>IFERROR(IF(AND('Datos de clientes potenciales'!H52="Ganada", 'Datos de clientes potenciales'!I52&gt;0), 'Datos de clientes potenciales'!I52, 0), "")</f>
        <v>0</v>
      </c>
      <c r="W52" s="137">
        <f>IFERROR(IF(AND('Datos de clientes potenciales'!H52="Prospecto", 'Datos de clientes potenciales'!I52&gt;0), 'Datos de clientes potenciales'!I52, 0), "")</f>
        <v>0</v>
      </c>
      <c r="X52" s="137">
        <f>IFERROR(IF(AND('Datos de clientes potenciales'!H52="Atendido", 'Datos de clientes potenciales'!I52&gt;0), 'Datos de clientes potenciales'!I52, 0), "")</f>
        <v>0</v>
      </c>
      <c r="Y52" s="137">
        <f>IFERROR(IF(AND('Datos de clientes potenciales'!H52="Cotización", 'Datos de clientes potenciales'!I52&gt;0), 'Datos de clientes potenciales'!I52, 0), "")</f>
        <v>0</v>
      </c>
      <c r="Z52" s="147">
        <f>IFERROR(IF(AND('Datos de clientes potenciales'!H52="En pago", 'Datos de clientes potenciales'!I52&gt;0), 'Datos de clientes potenciales'!I52, 0), "")</f>
        <v>0</v>
      </c>
      <c r="AA52" s="148">
        <f>COUNTIF(DatosClientesPotenciales[[#This Row],[Origen del contacto ]],"Prospección")</f>
        <v>0</v>
      </c>
      <c r="AB52" s="149">
        <f>COUNTIF(DatosClientesPotenciales[[#This Row],[Origen del contacto ]],"Sitio web")</f>
        <v>0</v>
      </c>
      <c r="AC52" s="149">
        <f>COUNTIF(DatosClientesPotenciales[[#This Row],[Origen del contacto ]],"Instagram")</f>
        <v>0</v>
      </c>
      <c r="AD52" s="149">
        <f>COUNTIF(DatosClientesPotenciales[[#This Row],[Origen del contacto ]],"Tiktok")</f>
        <v>0</v>
      </c>
      <c r="AE52" s="149">
        <f>COUNTIF(DatosClientesPotenciales[[#This Row],[Origen del contacto ]],"Facebook")</f>
        <v>0</v>
      </c>
      <c r="AF52" s="149">
        <f>COUNTIF(DatosClientesPotenciales[[#This Row],[Origen del contacto ]],"Linkedin")</f>
        <v>0</v>
      </c>
      <c r="AG52" s="149">
        <f>COUNTIF(DatosClientesPotenciales[[#This Row],[Origen del contacto ]],"Google")</f>
        <v>0</v>
      </c>
      <c r="AH52" s="149">
        <f>COUNTIF(DatosClientesPotenciales[[#This Row],[Origen del contacto ]],"Whatsapp")</f>
        <v>0</v>
      </c>
      <c r="AI52" s="146">
        <f>COUNTIF(DatosClientesPotenciales[[#This Row],[Origen del contacto ]],"Otro")</f>
        <v>0</v>
      </c>
    </row>
    <row r="53" spans="2:35" ht="25.15" customHeight="1" x14ac:dyDescent="0.3">
      <c r="B53" s="51" t="str">
        <f>IFERROR(IF(AND(DatosClientesPotenciales[[#This Row],[Nombre del cliente potencial]] &lt;&gt; "", ROW(VentasPrevistas[Nombre del cliente potencial])&lt;&gt;ÚltimaEntrada),DatosClientesPotenciales[Nombre del cliente potencial], ""),"")</f>
        <v/>
      </c>
      <c r="C53" s="54" t="str">
        <f>IFERROR(IF(DatosClientesPotenciales[[#This Row],[Cierre de 
la previsión]] &lt;&gt;"",IF(DatosClientesPotenciales[[#This Row],[Cierre de 
la previsión]]= "Enero",DatosClientesPotenciales[Forecast],0),""),"")</f>
        <v/>
      </c>
      <c r="D53" s="54" t="str">
        <f>IFERROR(IF(DatosClientesPotenciales[[#This Row],[Cierre de 
la previsión]] &lt;&gt;"",IF(DatosClientesPotenciales[[#This Row],[Cierre de 
la previsión]] = "Febrero",DatosClientesPotenciales[Forecast],0),""),"")</f>
        <v/>
      </c>
      <c r="E53" s="54" t="str">
        <f>IFERROR(IF(DatosClientesPotenciales[[#This Row],[Cierre de 
la previsión]] &lt;&gt;"",IF(DatosClientesPotenciales[[#This Row],[Cierre de 
la previsión]] = "Marzo",DatosClientesPotenciales[Forecast],0),""),"")</f>
        <v/>
      </c>
      <c r="F53" s="55" t="str">
        <f>IFERROR(IF(DatosClientesPotenciales[[#This Row],[Cierre de 
la previsión]] &lt;&gt;"",IF(DatosClientesPotenciales[[#This Row],[Cierre de 
la previsión]] = "Abril",DatosClientesPotenciales[Forecast],0),""),"")</f>
        <v/>
      </c>
      <c r="G53" s="54" t="str">
        <f>IFERROR(IF(DatosClientesPotenciales[[#This Row],[Cierre de 
la previsión]] &lt;&gt;"",IF(DatosClientesPotenciales[[#This Row],[Cierre de 
la previsión]] = "Mayo",DatosClientesPotenciales[Forecast],0),""),"")</f>
        <v/>
      </c>
      <c r="H53" s="54" t="str">
        <f>IFERROR(IF(DatosClientesPotenciales[[#This Row],[Cierre de 
la previsión]] &lt;&gt;"",IF(DatosClientesPotenciales[[#This Row],[Cierre de 
la previsión]] = "Junio",DatosClientesPotenciales[Forecast],0),""),"")</f>
        <v/>
      </c>
      <c r="I53" s="54" t="str">
        <f>IFERROR(IF(DatosClientesPotenciales[[#This Row],[Cierre de 
la previsión]] &lt;&gt;"",IF(DatosClientesPotenciales[[#This Row],[Cierre de 
la previsión]] = "julio",DatosClientesPotenciales[Forecast],0),""),"")</f>
        <v/>
      </c>
      <c r="J53" s="55" t="str">
        <f>IFERROR(IF(DatosClientesPotenciales[[#This Row],[Cierre de 
la previsión]] &lt;&gt;"",IF(DatosClientesPotenciales[[#This Row],[Cierre de 
la previsión]] = "Agosto",DatosClientesPotenciales[Forecast],0),""),"")</f>
        <v/>
      </c>
      <c r="K53" s="54" t="str">
        <f>IFERROR(IF(DatosClientesPotenciales[[#This Row],[Cierre de 
la previsión]] &lt;&gt;"",IF(DatosClientesPotenciales[[#This Row],[Cierre de 
la previsión]] = "Septiembre",DatosClientesPotenciales[Forecast],0),""),"")</f>
        <v/>
      </c>
      <c r="L53" s="54" t="str">
        <f>IFERROR(IF(DatosClientesPotenciales[[#This Row],[Cierre de 
la previsión]] &lt;&gt;"",IF(DatosClientesPotenciales[[#This Row],[Cierre de 
la previsión]] = "Octubre",DatosClientesPotenciales[Forecast],0),""),"")</f>
        <v/>
      </c>
      <c r="M53" s="54" t="str">
        <f>IFERROR(IF(DatosClientesPotenciales[[#This Row],[Cierre de 
la previsión]] &lt;&gt;"",IF(DatosClientesPotenciales[[#This Row],[Cierre de 
la previsión]] = "Noviembre",DatosClientesPotenciales[Forecast],0),""),"")</f>
        <v/>
      </c>
      <c r="N53" s="54" t="str">
        <f>IFERROR(IF(DatosClientesPotenciales[[#This Row],[Cierre de 
la previsión]] &lt;&gt;"",IF(DatosClientesPotenciales[[#This Row],[Cierre de 
la previsión]] = "Diciembre",DatosClientesPotenciales[Forecast],0),""),"")</f>
        <v/>
      </c>
      <c r="P53" s="140">
        <f>COUNTIF(DatosClientesPotenciales[[#This Row],[Etapa]],"Prospecto")</f>
        <v>0</v>
      </c>
      <c r="Q53" s="146">
        <f>COUNTIF(DatosClientesPotenciales[[#This Row],[Etapa]],"Atendido")</f>
        <v>0</v>
      </c>
      <c r="R53" s="140">
        <f>COUNTIF(DatosClientesPotenciales[[#This Row],[Etapa]],"Cotización")</f>
        <v>0</v>
      </c>
      <c r="S53" s="140">
        <f>COUNTIF(DatosClientesPotenciales[[#This Row],[Etapa]],"En Pago")</f>
        <v>0</v>
      </c>
      <c r="T53" s="140">
        <f>COUNTIF(DatosClientesPotenciales[[#This Row],[Etapa]],"Perdido")</f>
        <v>0</v>
      </c>
      <c r="U53" s="140">
        <f>COUNTIF(DatosClientesPotenciales[[#This Row],[Etapa]],"Ganada")</f>
        <v>0</v>
      </c>
      <c r="V53" s="141">
        <f>IFERROR(IF(AND('Datos de clientes potenciales'!H53="Ganada", 'Datos de clientes potenciales'!I53&gt;0), 'Datos de clientes potenciales'!I53, 0), "")</f>
        <v>0</v>
      </c>
      <c r="W53" s="137">
        <f>IFERROR(IF(AND('Datos de clientes potenciales'!H53="Prospecto", 'Datos de clientes potenciales'!I53&gt;0), 'Datos de clientes potenciales'!I53, 0), "")</f>
        <v>0</v>
      </c>
      <c r="X53" s="137">
        <f>IFERROR(IF(AND('Datos de clientes potenciales'!H53="Atendido", 'Datos de clientes potenciales'!I53&gt;0), 'Datos de clientes potenciales'!I53, 0), "")</f>
        <v>0</v>
      </c>
      <c r="Y53" s="137">
        <f>IFERROR(IF(AND('Datos de clientes potenciales'!H53="Cotización", 'Datos de clientes potenciales'!I53&gt;0), 'Datos de clientes potenciales'!I53, 0), "")</f>
        <v>0</v>
      </c>
      <c r="Z53" s="147">
        <f>IFERROR(IF(AND('Datos de clientes potenciales'!H53="En pago", 'Datos de clientes potenciales'!I53&gt;0), 'Datos de clientes potenciales'!I53, 0), "")</f>
        <v>0</v>
      </c>
      <c r="AA53" s="148">
        <f>COUNTIF(DatosClientesPotenciales[[#This Row],[Origen del contacto ]],"Prospección")</f>
        <v>0</v>
      </c>
      <c r="AB53" s="149">
        <f>COUNTIF(DatosClientesPotenciales[[#This Row],[Origen del contacto ]],"Sitio web")</f>
        <v>0</v>
      </c>
      <c r="AC53" s="149">
        <f>COUNTIF(DatosClientesPotenciales[[#This Row],[Origen del contacto ]],"Instagram")</f>
        <v>0</v>
      </c>
      <c r="AD53" s="149">
        <f>COUNTIF(DatosClientesPotenciales[[#This Row],[Origen del contacto ]],"Tiktok")</f>
        <v>0</v>
      </c>
      <c r="AE53" s="149">
        <f>COUNTIF(DatosClientesPotenciales[[#This Row],[Origen del contacto ]],"Facebook")</f>
        <v>0</v>
      </c>
      <c r="AF53" s="149">
        <f>COUNTIF(DatosClientesPotenciales[[#This Row],[Origen del contacto ]],"Linkedin")</f>
        <v>0</v>
      </c>
      <c r="AG53" s="149">
        <f>COUNTIF(DatosClientesPotenciales[[#This Row],[Origen del contacto ]],"Google")</f>
        <v>0</v>
      </c>
      <c r="AH53" s="149">
        <f>COUNTIF(DatosClientesPotenciales[[#This Row],[Origen del contacto ]],"Whatsapp")</f>
        <v>0</v>
      </c>
      <c r="AI53" s="146">
        <f>COUNTIF(DatosClientesPotenciales[[#This Row],[Origen del contacto ]],"Otro")</f>
        <v>0</v>
      </c>
    </row>
    <row r="54" spans="2:35" ht="25.15" customHeight="1" x14ac:dyDescent="0.3">
      <c r="B54" s="51" t="str">
        <f>IFERROR(IF(AND(DatosClientesPotenciales[[#This Row],[Nombre del cliente potencial]] &lt;&gt; "", ROW(VentasPrevistas[Nombre del cliente potencial])&lt;&gt;ÚltimaEntrada),DatosClientesPotenciales[Nombre del cliente potencial], ""),"")</f>
        <v/>
      </c>
      <c r="C54" s="54" t="str">
        <f>IFERROR(IF(DatosClientesPotenciales[[#This Row],[Cierre de 
la previsión]] &lt;&gt;"",IF(DatosClientesPotenciales[[#This Row],[Cierre de 
la previsión]]= "Enero",DatosClientesPotenciales[Forecast],0),""),"")</f>
        <v/>
      </c>
      <c r="D54" s="54" t="str">
        <f>IFERROR(IF(DatosClientesPotenciales[[#This Row],[Cierre de 
la previsión]] &lt;&gt;"",IF(DatosClientesPotenciales[[#This Row],[Cierre de 
la previsión]] = "Febrero",DatosClientesPotenciales[Forecast],0),""),"")</f>
        <v/>
      </c>
      <c r="E54" s="54" t="str">
        <f>IFERROR(IF(DatosClientesPotenciales[[#This Row],[Cierre de 
la previsión]] &lt;&gt;"",IF(DatosClientesPotenciales[[#This Row],[Cierre de 
la previsión]] = "Marzo",DatosClientesPotenciales[Forecast],0),""),"")</f>
        <v/>
      </c>
      <c r="F54" s="55" t="str">
        <f>IFERROR(IF(DatosClientesPotenciales[[#This Row],[Cierre de 
la previsión]] &lt;&gt;"",IF(DatosClientesPotenciales[[#This Row],[Cierre de 
la previsión]] = "Abril",DatosClientesPotenciales[Forecast],0),""),"")</f>
        <v/>
      </c>
      <c r="G54" s="54" t="str">
        <f>IFERROR(IF(DatosClientesPotenciales[[#This Row],[Cierre de 
la previsión]] &lt;&gt;"",IF(DatosClientesPotenciales[[#This Row],[Cierre de 
la previsión]] = "Mayo",DatosClientesPotenciales[Forecast],0),""),"")</f>
        <v/>
      </c>
      <c r="H54" s="54" t="str">
        <f>IFERROR(IF(DatosClientesPotenciales[[#This Row],[Cierre de 
la previsión]] &lt;&gt;"",IF(DatosClientesPotenciales[[#This Row],[Cierre de 
la previsión]] = "Junio",DatosClientesPotenciales[Forecast],0),""),"")</f>
        <v/>
      </c>
      <c r="I54" s="54" t="str">
        <f>IFERROR(IF(DatosClientesPotenciales[[#This Row],[Cierre de 
la previsión]] &lt;&gt;"",IF(DatosClientesPotenciales[[#This Row],[Cierre de 
la previsión]] = "julio",DatosClientesPotenciales[Forecast],0),""),"")</f>
        <v/>
      </c>
      <c r="J54" s="55" t="str">
        <f>IFERROR(IF(DatosClientesPotenciales[[#This Row],[Cierre de 
la previsión]] &lt;&gt;"",IF(DatosClientesPotenciales[[#This Row],[Cierre de 
la previsión]] = "Agosto",DatosClientesPotenciales[Forecast],0),""),"")</f>
        <v/>
      </c>
      <c r="K54" s="54" t="str">
        <f>IFERROR(IF(DatosClientesPotenciales[[#This Row],[Cierre de 
la previsión]] &lt;&gt;"",IF(DatosClientesPotenciales[[#This Row],[Cierre de 
la previsión]] = "Septiembre",DatosClientesPotenciales[Forecast],0),""),"")</f>
        <v/>
      </c>
      <c r="L54" s="54" t="str">
        <f>IFERROR(IF(DatosClientesPotenciales[[#This Row],[Cierre de 
la previsión]] &lt;&gt;"",IF(DatosClientesPotenciales[[#This Row],[Cierre de 
la previsión]] = "Octubre",DatosClientesPotenciales[Forecast],0),""),"")</f>
        <v/>
      </c>
      <c r="M54" s="54" t="str">
        <f>IFERROR(IF(DatosClientesPotenciales[[#This Row],[Cierre de 
la previsión]] &lt;&gt;"",IF(DatosClientesPotenciales[[#This Row],[Cierre de 
la previsión]] = "Noviembre",DatosClientesPotenciales[Forecast],0),""),"")</f>
        <v/>
      </c>
      <c r="N54" s="54" t="str">
        <f>IFERROR(IF(DatosClientesPotenciales[[#This Row],[Cierre de 
la previsión]] &lt;&gt;"",IF(DatosClientesPotenciales[[#This Row],[Cierre de 
la previsión]] = "Diciembre",DatosClientesPotenciales[Forecast],0),""),"")</f>
        <v/>
      </c>
      <c r="P54" s="140">
        <f>COUNTIF(DatosClientesPotenciales[[#This Row],[Etapa]],"Prospecto")</f>
        <v>0</v>
      </c>
      <c r="Q54" s="146">
        <f>COUNTIF(DatosClientesPotenciales[[#This Row],[Etapa]],"Atendido")</f>
        <v>0</v>
      </c>
      <c r="R54" s="140">
        <f>COUNTIF(DatosClientesPotenciales[[#This Row],[Etapa]],"Cotización")</f>
        <v>0</v>
      </c>
      <c r="S54" s="140">
        <f>COUNTIF(DatosClientesPotenciales[[#This Row],[Etapa]],"En Pago")</f>
        <v>0</v>
      </c>
      <c r="T54" s="140">
        <f>COUNTIF(DatosClientesPotenciales[[#This Row],[Etapa]],"Perdido")</f>
        <v>0</v>
      </c>
      <c r="U54" s="140">
        <f>COUNTIF(DatosClientesPotenciales[[#This Row],[Etapa]],"Ganada")</f>
        <v>0</v>
      </c>
      <c r="V54" s="141">
        <f>IFERROR(IF(AND('Datos de clientes potenciales'!H54="Ganada", 'Datos de clientes potenciales'!I54&gt;0), 'Datos de clientes potenciales'!I54, 0), "")</f>
        <v>0</v>
      </c>
      <c r="W54" s="137">
        <f>IFERROR(IF(AND('Datos de clientes potenciales'!H54="Prospecto", 'Datos de clientes potenciales'!I54&gt;0), 'Datos de clientes potenciales'!I54, 0), "")</f>
        <v>0</v>
      </c>
      <c r="X54" s="137">
        <f>IFERROR(IF(AND('Datos de clientes potenciales'!H54="Atendido", 'Datos de clientes potenciales'!I54&gt;0), 'Datos de clientes potenciales'!I54, 0), "")</f>
        <v>0</v>
      </c>
      <c r="Y54" s="137">
        <f>IFERROR(IF(AND('Datos de clientes potenciales'!H54="Cotización", 'Datos de clientes potenciales'!I54&gt;0), 'Datos de clientes potenciales'!I54, 0), "")</f>
        <v>0</v>
      </c>
      <c r="Z54" s="147">
        <f>IFERROR(IF(AND('Datos de clientes potenciales'!H54="En pago", 'Datos de clientes potenciales'!I54&gt;0), 'Datos de clientes potenciales'!I54, 0), "")</f>
        <v>0</v>
      </c>
      <c r="AA54" s="148">
        <f>COUNTIF(DatosClientesPotenciales[[#This Row],[Origen del contacto ]],"Prospección")</f>
        <v>0</v>
      </c>
      <c r="AB54" s="149">
        <f>COUNTIF(DatosClientesPotenciales[[#This Row],[Origen del contacto ]],"Sitio web")</f>
        <v>0</v>
      </c>
      <c r="AC54" s="149">
        <f>COUNTIF(DatosClientesPotenciales[[#This Row],[Origen del contacto ]],"Instagram")</f>
        <v>0</v>
      </c>
      <c r="AD54" s="149">
        <f>COUNTIF(DatosClientesPotenciales[[#This Row],[Origen del contacto ]],"Tiktok")</f>
        <v>0</v>
      </c>
      <c r="AE54" s="149">
        <f>COUNTIF(DatosClientesPotenciales[[#This Row],[Origen del contacto ]],"Facebook")</f>
        <v>0</v>
      </c>
      <c r="AF54" s="149">
        <f>COUNTIF(DatosClientesPotenciales[[#This Row],[Origen del contacto ]],"Linkedin")</f>
        <v>0</v>
      </c>
      <c r="AG54" s="149">
        <f>COUNTIF(DatosClientesPotenciales[[#This Row],[Origen del contacto ]],"Google")</f>
        <v>0</v>
      </c>
      <c r="AH54" s="149">
        <f>COUNTIF(DatosClientesPotenciales[[#This Row],[Origen del contacto ]],"Whatsapp")</f>
        <v>0</v>
      </c>
      <c r="AI54" s="146">
        <f>COUNTIF(DatosClientesPotenciales[[#This Row],[Origen del contacto ]],"Otro")</f>
        <v>0</v>
      </c>
    </row>
    <row r="55" spans="2:35" ht="25.15" customHeight="1" x14ac:dyDescent="0.3">
      <c r="B55" s="51" t="str">
        <f>IFERROR(IF(AND(DatosClientesPotenciales[[#This Row],[Nombre del cliente potencial]] &lt;&gt; "", ROW(VentasPrevistas[Nombre del cliente potencial])&lt;&gt;ÚltimaEntrada),DatosClientesPotenciales[Nombre del cliente potencial], ""),"")</f>
        <v/>
      </c>
      <c r="C55" s="54" t="str">
        <f>IFERROR(IF(DatosClientesPotenciales[[#This Row],[Cierre de 
la previsión]] &lt;&gt;"",IF(DatosClientesPotenciales[[#This Row],[Cierre de 
la previsión]]= "Enero",DatosClientesPotenciales[Forecast],0),""),"")</f>
        <v/>
      </c>
      <c r="D55" s="54" t="str">
        <f>IFERROR(IF(DatosClientesPotenciales[[#This Row],[Cierre de 
la previsión]] &lt;&gt;"",IF(DatosClientesPotenciales[[#This Row],[Cierre de 
la previsión]] = "Febrero",DatosClientesPotenciales[Forecast],0),""),"")</f>
        <v/>
      </c>
      <c r="E55" s="54" t="str">
        <f>IFERROR(IF(DatosClientesPotenciales[[#This Row],[Cierre de 
la previsión]] &lt;&gt;"",IF(DatosClientesPotenciales[[#This Row],[Cierre de 
la previsión]] = "Marzo",DatosClientesPotenciales[Forecast],0),""),"")</f>
        <v/>
      </c>
      <c r="F55" s="55" t="str">
        <f>IFERROR(IF(DatosClientesPotenciales[[#This Row],[Cierre de 
la previsión]] &lt;&gt;"",IF(DatosClientesPotenciales[[#This Row],[Cierre de 
la previsión]] = "Abril",DatosClientesPotenciales[Forecast],0),""),"")</f>
        <v/>
      </c>
      <c r="G55" s="54" t="str">
        <f>IFERROR(IF(DatosClientesPotenciales[[#This Row],[Cierre de 
la previsión]] &lt;&gt;"",IF(DatosClientesPotenciales[[#This Row],[Cierre de 
la previsión]] = "Mayo",DatosClientesPotenciales[Forecast],0),""),"")</f>
        <v/>
      </c>
      <c r="H55" s="54" t="str">
        <f>IFERROR(IF(DatosClientesPotenciales[[#This Row],[Cierre de 
la previsión]] &lt;&gt;"",IF(DatosClientesPotenciales[[#This Row],[Cierre de 
la previsión]] = "Junio",DatosClientesPotenciales[Forecast],0),""),"")</f>
        <v/>
      </c>
      <c r="I55" s="54" t="str">
        <f>IFERROR(IF(DatosClientesPotenciales[[#This Row],[Cierre de 
la previsión]] &lt;&gt;"",IF(DatosClientesPotenciales[[#This Row],[Cierre de 
la previsión]] = "julio",DatosClientesPotenciales[Forecast],0),""),"")</f>
        <v/>
      </c>
      <c r="J55" s="55" t="str">
        <f>IFERROR(IF(DatosClientesPotenciales[[#This Row],[Cierre de 
la previsión]] &lt;&gt;"",IF(DatosClientesPotenciales[[#This Row],[Cierre de 
la previsión]] = "Agosto",DatosClientesPotenciales[Forecast],0),""),"")</f>
        <v/>
      </c>
      <c r="K55" s="54" t="str">
        <f>IFERROR(IF(DatosClientesPotenciales[[#This Row],[Cierre de 
la previsión]] &lt;&gt;"",IF(DatosClientesPotenciales[[#This Row],[Cierre de 
la previsión]] = "Septiembre",DatosClientesPotenciales[Forecast],0),""),"")</f>
        <v/>
      </c>
      <c r="L55" s="54" t="str">
        <f>IFERROR(IF(DatosClientesPotenciales[[#This Row],[Cierre de 
la previsión]] &lt;&gt;"",IF(DatosClientesPotenciales[[#This Row],[Cierre de 
la previsión]] = "Octubre",DatosClientesPotenciales[Forecast],0),""),"")</f>
        <v/>
      </c>
      <c r="M55" s="54" t="str">
        <f>IFERROR(IF(DatosClientesPotenciales[[#This Row],[Cierre de 
la previsión]] &lt;&gt;"",IF(DatosClientesPotenciales[[#This Row],[Cierre de 
la previsión]] = "Noviembre",DatosClientesPotenciales[Forecast],0),""),"")</f>
        <v/>
      </c>
      <c r="N55" s="54" t="str">
        <f>IFERROR(IF(DatosClientesPotenciales[[#This Row],[Cierre de 
la previsión]] &lt;&gt;"",IF(DatosClientesPotenciales[[#This Row],[Cierre de 
la previsión]] = "Diciembre",DatosClientesPotenciales[Forecast],0),""),"")</f>
        <v/>
      </c>
      <c r="P55" s="140">
        <f>COUNTIF(DatosClientesPotenciales[[#This Row],[Etapa]],"Prospecto")</f>
        <v>0</v>
      </c>
      <c r="Q55" s="146">
        <f>COUNTIF(DatosClientesPotenciales[[#This Row],[Etapa]],"Atendido")</f>
        <v>0</v>
      </c>
      <c r="R55" s="140">
        <f>COUNTIF(DatosClientesPotenciales[[#This Row],[Etapa]],"Cotización")</f>
        <v>0</v>
      </c>
      <c r="S55" s="140">
        <f>COUNTIF(DatosClientesPotenciales[[#This Row],[Etapa]],"En Pago")</f>
        <v>0</v>
      </c>
      <c r="T55" s="140">
        <f>COUNTIF(DatosClientesPotenciales[[#This Row],[Etapa]],"Perdido")</f>
        <v>0</v>
      </c>
      <c r="U55" s="140">
        <f>COUNTIF(DatosClientesPotenciales[[#This Row],[Etapa]],"Ganada")</f>
        <v>0</v>
      </c>
      <c r="V55" s="141">
        <f>IFERROR(IF(AND('Datos de clientes potenciales'!H55="Ganada", 'Datos de clientes potenciales'!I55&gt;0), 'Datos de clientes potenciales'!I55, 0), "")</f>
        <v>0</v>
      </c>
      <c r="W55" s="137">
        <f>IFERROR(IF(AND('Datos de clientes potenciales'!H55="Prospecto", 'Datos de clientes potenciales'!I55&gt;0), 'Datos de clientes potenciales'!I55, 0), "")</f>
        <v>0</v>
      </c>
      <c r="X55" s="137">
        <f>IFERROR(IF(AND('Datos de clientes potenciales'!H55="Atendido", 'Datos de clientes potenciales'!I55&gt;0), 'Datos de clientes potenciales'!I55, 0), "")</f>
        <v>0</v>
      </c>
      <c r="Y55" s="137">
        <f>IFERROR(IF(AND('Datos de clientes potenciales'!H55="Cotización", 'Datos de clientes potenciales'!I55&gt;0), 'Datos de clientes potenciales'!I55, 0), "")</f>
        <v>0</v>
      </c>
      <c r="Z55" s="147">
        <f>IFERROR(IF(AND('Datos de clientes potenciales'!H55="En pago", 'Datos de clientes potenciales'!I55&gt;0), 'Datos de clientes potenciales'!I55, 0), "")</f>
        <v>0</v>
      </c>
      <c r="AA55" s="148">
        <f>COUNTIF(DatosClientesPotenciales[[#This Row],[Origen del contacto ]],"Prospección")</f>
        <v>0</v>
      </c>
      <c r="AB55" s="149">
        <f>COUNTIF(DatosClientesPotenciales[[#This Row],[Origen del contacto ]],"Sitio web")</f>
        <v>0</v>
      </c>
      <c r="AC55" s="149">
        <f>COUNTIF(DatosClientesPotenciales[[#This Row],[Origen del contacto ]],"Instagram")</f>
        <v>0</v>
      </c>
      <c r="AD55" s="149">
        <f>COUNTIF(DatosClientesPotenciales[[#This Row],[Origen del contacto ]],"Tiktok")</f>
        <v>0</v>
      </c>
      <c r="AE55" s="149">
        <f>COUNTIF(DatosClientesPotenciales[[#This Row],[Origen del contacto ]],"Facebook")</f>
        <v>0</v>
      </c>
      <c r="AF55" s="149">
        <f>COUNTIF(DatosClientesPotenciales[[#This Row],[Origen del contacto ]],"Linkedin")</f>
        <v>0</v>
      </c>
      <c r="AG55" s="149">
        <f>COUNTIF(DatosClientesPotenciales[[#This Row],[Origen del contacto ]],"Google")</f>
        <v>0</v>
      </c>
      <c r="AH55" s="149">
        <f>COUNTIF(DatosClientesPotenciales[[#This Row],[Origen del contacto ]],"Whatsapp")</f>
        <v>0</v>
      </c>
      <c r="AI55" s="146">
        <f>COUNTIF(DatosClientesPotenciales[[#This Row],[Origen del contacto ]],"Otro")</f>
        <v>0</v>
      </c>
    </row>
    <row r="56" spans="2:35" ht="25.15" customHeight="1" x14ac:dyDescent="0.3">
      <c r="B56" s="51" t="str">
        <f>IFERROR(IF(AND(DatosClientesPotenciales[[#This Row],[Nombre del cliente potencial]] &lt;&gt; "", ROW(VentasPrevistas[Nombre del cliente potencial])&lt;&gt;ÚltimaEntrada),DatosClientesPotenciales[Nombre del cliente potencial], ""),"")</f>
        <v/>
      </c>
      <c r="C56" s="54" t="str">
        <f>IFERROR(IF(DatosClientesPotenciales[[#This Row],[Cierre de 
la previsión]] &lt;&gt;"",IF(DatosClientesPotenciales[[#This Row],[Cierre de 
la previsión]]= "Enero",DatosClientesPotenciales[Forecast],0),""),"")</f>
        <v/>
      </c>
      <c r="D56" s="54" t="str">
        <f>IFERROR(IF(DatosClientesPotenciales[[#This Row],[Cierre de 
la previsión]] &lt;&gt;"",IF(DatosClientesPotenciales[[#This Row],[Cierre de 
la previsión]] = "Febrero",DatosClientesPotenciales[Forecast],0),""),"")</f>
        <v/>
      </c>
      <c r="E56" s="54" t="str">
        <f>IFERROR(IF(DatosClientesPotenciales[[#This Row],[Cierre de 
la previsión]] &lt;&gt;"",IF(DatosClientesPotenciales[[#This Row],[Cierre de 
la previsión]] = "Marzo",DatosClientesPotenciales[Forecast],0),""),"")</f>
        <v/>
      </c>
      <c r="F56" s="55" t="str">
        <f>IFERROR(IF(DatosClientesPotenciales[[#This Row],[Cierre de 
la previsión]] &lt;&gt;"",IF(DatosClientesPotenciales[[#This Row],[Cierre de 
la previsión]] = "Abril",DatosClientesPotenciales[Forecast],0),""),"")</f>
        <v/>
      </c>
      <c r="G56" s="54" t="str">
        <f>IFERROR(IF(DatosClientesPotenciales[[#This Row],[Cierre de 
la previsión]] &lt;&gt;"",IF(DatosClientesPotenciales[[#This Row],[Cierre de 
la previsión]] = "Mayo",DatosClientesPotenciales[Forecast],0),""),"")</f>
        <v/>
      </c>
      <c r="H56" s="54" t="str">
        <f>IFERROR(IF(DatosClientesPotenciales[[#This Row],[Cierre de 
la previsión]] &lt;&gt;"",IF(DatosClientesPotenciales[[#This Row],[Cierre de 
la previsión]] = "Junio",DatosClientesPotenciales[Forecast],0),""),"")</f>
        <v/>
      </c>
      <c r="I56" s="54" t="str">
        <f>IFERROR(IF(DatosClientesPotenciales[[#This Row],[Cierre de 
la previsión]] &lt;&gt;"",IF(DatosClientesPotenciales[[#This Row],[Cierre de 
la previsión]] = "julio",DatosClientesPotenciales[Forecast],0),""),"")</f>
        <v/>
      </c>
      <c r="J56" s="55" t="str">
        <f>IFERROR(IF(DatosClientesPotenciales[[#This Row],[Cierre de 
la previsión]] &lt;&gt;"",IF(DatosClientesPotenciales[[#This Row],[Cierre de 
la previsión]] = "Agosto",DatosClientesPotenciales[Forecast],0),""),"")</f>
        <v/>
      </c>
      <c r="K56" s="54" t="str">
        <f>IFERROR(IF(DatosClientesPotenciales[[#This Row],[Cierre de 
la previsión]] &lt;&gt;"",IF(DatosClientesPotenciales[[#This Row],[Cierre de 
la previsión]] = "Septiembre",DatosClientesPotenciales[Forecast],0),""),"")</f>
        <v/>
      </c>
      <c r="L56" s="54" t="str">
        <f>IFERROR(IF(DatosClientesPotenciales[[#This Row],[Cierre de 
la previsión]] &lt;&gt;"",IF(DatosClientesPotenciales[[#This Row],[Cierre de 
la previsión]] = "Octubre",DatosClientesPotenciales[Forecast],0),""),"")</f>
        <v/>
      </c>
      <c r="M56" s="54" t="str">
        <f>IFERROR(IF(DatosClientesPotenciales[[#This Row],[Cierre de 
la previsión]] &lt;&gt;"",IF(DatosClientesPotenciales[[#This Row],[Cierre de 
la previsión]] = "Noviembre",DatosClientesPotenciales[Forecast],0),""),"")</f>
        <v/>
      </c>
      <c r="N56" s="54" t="str">
        <f>IFERROR(IF(DatosClientesPotenciales[[#This Row],[Cierre de 
la previsión]] &lt;&gt;"",IF(DatosClientesPotenciales[[#This Row],[Cierre de 
la previsión]] = "Diciembre",DatosClientesPotenciales[Forecast],0),""),"")</f>
        <v/>
      </c>
      <c r="P56" s="140">
        <f>COUNTIF(DatosClientesPotenciales[[#This Row],[Etapa]],"Prospecto")</f>
        <v>0</v>
      </c>
      <c r="Q56" s="146">
        <f>COUNTIF(DatosClientesPotenciales[[#This Row],[Etapa]],"Atendido")</f>
        <v>0</v>
      </c>
      <c r="R56" s="140">
        <f>COUNTIF(DatosClientesPotenciales[[#This Row],[Etapa]],"Cotización")</f>
        <v>0</v>
      </c>
      <c r="S56" s="140">
        <f>COUNTIF(DatosClientesPotenciales[[#This Row],[Etapa]],"En Pago")</f>
        <v>0</v>
      </c>
      <c r="T56" s="140">
        <f>COUNTIF(DatosClientesPotenciales[[#This Row],[Etapa]],"Perdido")</f>
        <v>0</v>
      </c>
      <c r="U56" s="140">
        <f>COUNTIF(DatosClientesPotenciales[[#This Row],[Etapa]],"Ganada")</f>
        <v>0</v>
      </c>
      <c r="V56" s="141">
        <f>IFERROR(IF(AND('Datos de clientes potenciales'!H56="Ganada", 'Datos de clientes potenciales'!I56&gt;0), 'Datos de clientes potenciales'!I56, 0), "")</f>
        <v>0</v>
      </c>
      <c r="W56" s="137">
        <f>IFERROR(IF(AND('Datos de clientes potenciales'!H56="Prospecto", 'Datos de clientes potenciales'!I56&gt;0), 'Datos de clientes potenciales'!I56, 0), "")</f>
        <v>0</v>
      </c>
      <c r="X56" s="137">
        <f>IFERROR(IF(AND('Datos de clientes potenciales'!H56="Atendido", 'Datos de clientes potenciales'!I56&gt;0), 'Datos de clientes potenciales'!I56, 0), "")</f>
        <v>0</v>
      </c>
      <c r="Y56" s="137">
        <f>IFERROR(IF(AND('Datos de clientes potenciales'!H56="Cotización", 'Datos de clientes potenciales'!I56&gt;0), 'Datos de clientes potenciales'!I56, 0), "")</f>
        <v>0</v>
      </c>
      <c r="Z56" s="147">
        <f>IFERROR(IF(AND('Datos de clientes potenciales'!H56="En pago", 'Datos de clientes potenciales'!I56&gt;0), 'Datos de clientes potenciales'!I56, 0), "")</f>
        <v>0</v>
      </c>
      <c r="AA56" s="148">
        <f>COUNTIF(DatosClientesPotenciales[[#This Row],[Origen del contacto ]],"Prospección")</f>
        <v>0</v>
      </c>
      <c r="AB56" s="149">
        <f>COUNTIF(DatosClientesPotenciales[[#This Row],[Origen del contacto ]],"Sitio web")</f>
        <v>0</v>
      </c>
      <c r="AC56" s="149">
        <f>COUNTIF(DatosClientesPotenciales[[#This Row],[Origen del contacto ]],"Instagram")</f>
        <v>0</v>
      </c>
      <c r="AD56" s="149">
        <f>COUNTIF(DatosClientesPotenciales[[#This Row],[Origen del contacto ]],"Tiktok")</f>
        <v>0</v>
      </c>
      <c r="AE56" s="149">
        <f>COUNTIF(DatosClientesPotenciales[[#This Row],[Origen del contacto ]],"Facebook")</f>
        <v>0</v>
      </c>
      <c r="AF56" s="149">
        <f>COUNTIF(DatosClientesPotenciales[[#This Row],[Origen del contacto ]],"Linkedin")</f>
        <v>0</v>
      </c>
      <c r="AG56" s="149">
        <f>COUNTIF(DatosClientesPotenciales[[#This Row],[Origen del contacto ]],"Google")</f>
        <v>0</v>
      </c>
      <c r="AH56" s="149">
        <f>COUNTIF(DatosClientesPotenciales[[#This Row],[Origen del contacto ]],"Whatsapp")</f>
        <v>0</v>
      </c>
      <c r="AI56" s="146">
        <f>COUNTIF(DatosClientesPotenciales[[#This Row],[Origen del contacto ]],"Otro")</f>
        <v>0</v>
      </c>
    </row>
    <row r="57" spans="2:35" ht="25.15" customHeight="1" x14ac:dyDescent="0.3">
      <c r="B57" s="51" t="str">
        <f>IFERROR(IF(AND(DatosClientesPotenciales[[#This Row],[Nombre del cliente potencial]] &lt;&gt; "", ROW(VentasPrevistas[Nombre del cliente potencial])&lt;&gt;ÚltimaEntrada),DatosClientesPotenciales[Nombre del cliente potencial], ""),"")</f>
        <v/>
      </c>
      <c r="C57" s="54" t="str">
        <f>IFERROR(IF(DatosClientesPotenciales[[#This Row],[Cierre de 
la previsión]] &lt;&gt;"",IF(DatosClientesPotenciales[[#This Row],[Cierre de 
la previsión]]= "Enero",DatosClientesPotenciales[Forecast],0),""),"")</f>
        <v/>
      </c>
      <c r="D57" s="54" t="str">
        <f>IFERROR(IF(DatosClientesPotenciales[[#This Row],[Cierre de 
la previsión]] &lt;&gt;"",IF(DatosClientesPotenciales[[#This Row],[Cierre de 
la previsión]] = "Febrero",DatosClientesPotenciales[Forecast],0),""),"")</f>
        <v/>
      </c>
      <c r="E57" s="54" t="str">
        <f>IFERROR(IF(DatosClientesPotenciales[[#This Row],[Cierre de 
la previsión]] &lt;&gt;"",IF(DatosClientesPotenciales[[#This Row],[Cierre de 
la previsión]] = "Marzo",DatosClientesPotenciales[Forecast],0),""),"")</f>
        <v/>
      </c>
      <c r="F57" s="55" t="str">
        <f>IFERROR(IF(DatosClientesPotenciales[[#This Row],[Cierre de 
la previsión]] &lt;&gt;"",IF(DatosClientesPotenciales[[#This Row],[Cierre de 
la previsión]] = "Abril",DatosClientesPotenciales[Forecast],0),""),"")</f>
        <v/>
      </c>
      <c r="G57" s="54" t="str">
        <f>IFERROR(IF(DatosClientesPotenciales[[#This Row],[Cierre de 
la previsión]] &lt;&gt;"",IF(DatosClientesPotenciales[[#This Row],[Cierre de 
la previsión]] = "Mayo",DatosClientesPotenciales[Forecast],0),""),"")</f>
        <v/>
      </c>
      <c r="H57" s="54" t="str">
        <f>IFERROR(IF(DatosClientesPotenciales[[#This Row],[Cierre de 
la previsión]] &lt;&gt;"",IF(DatosClientesPotenciales[[#This Row],[Cierre de 
la previsión]] = "Junio",DatosClientesPotenciales[Forecast],0),""),"")</f>
        <v/>
      </c>
      <c r="I57" s="54" t="str">
        <f>IFERROR(IF(DatosClientesPotenciales[[#This Row],[Cierre de 
la previsión]] &lt;&gt;"",IF(DatosClientesPotenciales[[#This Row],[Cierre de 
la previsión]] = "julio",DatosClientesPotenciales[Forecast],0),""),"")</f>
        <v/>
      </c>
      <c r="J57" s="55" t="str">
        <f>IFERROR(IF(DatosClientesPotenciales[[#This Row],[Cierre de 
la previsión]] &lt;&gt;"",IF(DatosClientesPotenciales[[#This Row],[Cierre de 
la previsión]] = "Agosto",DatosClientesPotenciales[Forecast],0),""),"")</f>
        <v/>
      </c>
      <c r="K57" s="54" t="str">
        <f>IFERROR(IF(DatosClientesPotenciales[[#This Row],[Cierre de 
la previsión]] &lt;&gt;"",IF(DatosClientesPotenciales[[#This Row],[Cierre de 
la previsión]] = "Septiembre",DatosClientesPotenciales[Forecast],0),""),"")</f>
        <v/>
      </c>
      <c r="L57" s="54" t="str">
        <f>IFERROR(IF(DatosClientesPotenciales[[#This Row],[Cierre de 
la previsión]] &lt;&gt;"",IF(DatosClientesPotenciales[[#This Row],[Cierre de 
la previsión]] = "Octubre",DatosClientesPotenciales[Forecast],0),""),"")</f>
        <v/>
      </c>
      <c r="M57" s="54" t="str">
        <f>IFERROR(IF(DatosClientesPotenciales[[#This Row],[Cierre de 
la previsión]] &lt;&gt;"",IF(DatosClientesPotenciales[[#This Row],[Cierre de 
la previsión]] = "Noviembre",DatosClientesPotenciales[Forecast],0),""),"")</f>
        <v/>
      </c>
      <c r="N57" s="54" t="str">
        <f>IFERROR(IF(DatosClientesPotenciales[[#This Row],[Cierre de 
la previsión]] &lt;&gt;"",IF(DatosClientesPotenciales[[#This Row],[Cierre de 
la previsión]] = "Diciembre",DatosClientesPotenciales[Forecast],0),""),"")</f>
        <v/>
      </c>
      <c r="P57" s="140">
        <f>COUNTIF(DatosClientesPotenciales[[#This Row],[Etapa]],"Prospecto")</f>
        <v>0</v>
      </c>
      <c r="Q57" s="146">
        <f>COUNTIF(DatosClientesPotenciales[[#This Row],[Etapa]],"Atendido")</f>
        <v>0</v>
      </c>
      <c r="R57" s="140">
        <f>COUNTIF(DatosClientesPotenciales[[#This Row],[Etapa]],"Cotización")</f>
        <v>0</v>
      </c>
      <c r="S57" s="140">
        <f>COUNTIF(DatosClientesPotenciales[[#This Row],[Etapa]],"En Pago")</f>
        <v>0</v>
      </c>
      <c r="T57" s="140">
        <f>COUNTIF(DatosClientesPotenciales[[#This Row],[Etapa]],"Perdido")</f>
        <v>0</v>
      </c>
      <c r="U57" s="140">
        <f>COUNTIF(DatosClientesPotenciales[[#This Row],[Etapa]],"Ganada")</f>
        <v>0</v>
      </c>
      <c r="V57" s="141">
        <f>IFERROR(IF(AND('Datos de clientes potenciales'!H57="Ganada", 'Datos de clientes potenciales'!I57&gt;0), 'Datos de clientes potenciales'!I57, 0), "")</f>
        <v>0</v>
      </c>
      <c r="W57" s="137">
        <f>IFERROR(IF(AND('Datos de clientes potenciales'!H57="Prospecto", 'Datos de clientes potenciales'!I57&gt;0), 'Datos de clientes potenciales'!I57, 0), "")</f>
        <v>0</v>
      </c>
      <c r="X57" s="137">
        <f>IFERROR(IF(AND('Datos de clientes potenciales'!H57="Atendido", 'Datos de clientes potenciales'!I57&gt;0), 'Datos de clientes potenciales'!I57, 0), "")</f>
        <v>0</v>
      </c>
      <c r="Y57" s="137">
        <f>IFERROR(IF(AND('Datos de clientes potenciales'!H57="Cotización", 'Datos de clientes potenciales'!I57&gt;0), 'Datos de clientes potenciales'!I57, 0), "")</f>
        <v>0</v>
      </c>
      <c r="Z57" s="147">
        <f>IFERROR(IF(AND('Datos de clientes potenciales'!H57="En pago", 'Datos de clientes potenciales'!I57&gt;0), 'Datos de clientes potenciales'!I57, 0), "")</f>
        <v>0</v>
      </c>
      <c r="AA57" s="148">
        <f>COUNTIF(DatosClientesPotenciales[[#This Row],[Origen del contacto ]],"Prospección")</f>
        <v>0</v>
      </c>
      <c r="AB57" s="149">
        <f>COUNTIF(DatosClientesPotenciales[[#This Row],[Origen del contacto ]],"Sitio web")</f>
        <v>0</v>
      </c>
      <c r="AC57" s="149">
        <f>COUNTIF(DatosClientesPotenciales[[#This Row],[Origen del contacto ]],"Instagram")</f>
        <v>0</v>
      </c>
      <c r="AD57" s="149">
        <f>COUNTIF(DatosClientesPotenciales[[#This Row],[Origen del contacto ]],"Tiktok")</f>
        <v>0</v>
      </c>
      <c r="AE57" s="149">
        <f>COUNTIF(DatosClientesPotenciales[[#This Row],[Origen del contacto ]],"Facebook")</f>
        <v>0</v>
      </c>
      <c r="AF57" s="149">
        <f>COUNTIF(DatosClientesPotenciales[[#This Row],[Origen del contacto ]],"Linkedin")</f>
        <v>0</v>
      </c>
      <c r="AG57" s="149">
        <f>COUNTIF(DatosClientesPotenciales[[#This Row],[Origen del contacto ]],"Google")</f>
        <v>0</v>
      </c>
      <c r="AH57" s="149">
        <f>COUNTIF(DatosClientesPotenciales[[#This Row],[Origen del contacto ]],"Whatsapp")</f>
        <v>0</v>
      </c>
      <c r="AI57" s="146">
        <f>COUNTIF(DatosClientesPotenciales[[#This Row],[Origen del contacto ]],"Otro")</f>
        <v>0</v>
      </c>
    </row>
    <row r="58" spans="2:35" ht="30" customHeight="1" x14ac:dyDescent="0.3">
      <c r="B58" s="51" t="str">
        <f>IFERROR(IF(AND(DatosClientesPotenciales[[#This Row],[Nombre del cliente potencial]] &lt;&gt; "", ROW(VentasPrevistas[Nombre del cliente potencial])&lt;&gt;ÚltimaEntrada),DatosClientesPotenciales[Nombre del cliente potencial], ""),"")</f>
        <v/>
      </c>
      <c r="C58" s="54" t="str">
        <f>IFERROR(IF(DatosClientesPotenciales[[#This Row],[Cierre de 
la previsión]] &lt;&gt;"",IF(DatosClientesPotenciales[[#This Row],[Cierre de 
la previsión]]= "Enero",DatosClientesPotenciales[Forecast],0),""),"")</f>
        <v/>
      </c>
      <c r="D58" s="54" t="str">
        <f>IFERROR(IF(DatosClientesPotenciales[[#This Row],[Cierre de 
la previsión]] &lt;&gt;"",IF(DatosClientesPotenciales[[#This Row],[Cierre de 
la previsión]] = "Febrero",DatosClientesPotenciales[Forecast],0),""),"")</f>
        <v/>
      </c>
      <c r="E58" s="54" t="str">
        <f>IFERROR(IF(DatosClientesPotenciales[[#This Row],[Cierre de 
la previsión]] &lt;&gt;"",IF(DatosClientesPotenciales[[#This Row],[Cierre de 
la previsión]] = "Marzo",DatosClientesPotenciales[Forecast],0),""),"")</f>
        <v/>
      </c>
      <c r="F58" s="55" t="str">
        <f>IFERROR(IF(DatosClientesPotenciales[[#This Row],[Cierre de 
la previsión]] &lt;&gt;"",IF(DatosClientesPotenciales[[#This Row],[Cierre de 
la previsión]] = "Abril",DatosClientesPotenciales[Forecast],0),""),"")</f>
        <v/>
      </c>
      <c r="G58" s="54" t="str">
        <f>IFERROR(IF(DatosClientesPotenciales[[#This Row],[Cierre de 
la previsión]] &lt;&gt;"",IF(DatosClientesPotenciales[[#This Row],[Cierre de 
la previsión]] = "Mayo",DatosClientesPotenciales[Forecast],0),""),"")</f>
        <v/>
      </c>
      <c r="H58" s="54" t="str">
        <f>IFERROR(IF(DatosClientesPotenciales[[#This Row],[Cierre de 
la previsión]] &lt;&gt;"",IF(DatosClientesPotenciales[[#This Row],[Cierre de 
la previsión]] = "Junio",DatosClientesPotenciales[Forecast],0),""),"")</f>
        <v/>
      </c>
      <c r="I58" s="54" t="str">
        <f>IFERROR(IF(DatosClientesPotenciales[[#This Row],[Cierre de 
la previsión]] &lt;&gt;"",IF(DatosClientesPotenciales[[#This Row],[Cierre de 
la previsión]] = "julio",DatosClientesPotenciales[Forecast],0),""),"")</f>
        <v/>
      </c>
      <c r="J58" s="55" t="str">
        <f>IFERROR(IF(DatosClientesPotenciales[[#This Row],[Cierre de 
la previsión]] &lt;&gt;"",IF(DatosClientesPotenciales[[#This Row],[Cierre de 
la previsión]] = "Agosto",DatosClientesPotenciales[Forecast],0),""),"")</f>
        <v/>
      </c>
      <c r="K58" s="54" t="str">
        <f>IFERROR(IF(DatosClientesPotenciales[[#This Row],[Cierre de 
la previsión]] &lt;&gt;"",IF(DatosClientesPotenciales[[#This Row],[Cierre de 
la previsión]] = "Septiembre",DatosClientesPotenciales[Forecast],0),""),"")</f>
        <v/>
      </c>
      <c r="L58" s="54" t="str">
        <f>IFERROR(IF(DatosClientesPotenciales[[#This Row],[Cierre de 
la previsión]] &lt;&gt;"",IF(DatosClientesPotenciales[[#This Row],[Cierre de 
la previsión]] = "Octubre",DatosClientesPotenciales[Forecast],0),""),"")</f>
        <v/>
      </c>
      <c r="M58" s="54" t="str">
        <f>IFERROR(IF(DatosClientesPotenciales[[#This Row],[Cierre de 
la previsión]] &lt;&gt;"",IF(DatosClientesPotenciales[[#This Row],[Cierre de 
la previsión]] = "Noviembre",DatosClientesPotenciales[Forecast],0),""),"")</f>
        <v/>
      </c>
      <c r="N58" s="54" t="str">
        <f>IFERROR(IF(DatosClientesPotenciales[[#This Row],[Cierre de 
la previsión]] &lt;&gt;"",IF(DatosClientesPotenciales[[#This Row],[Cierre de 
la previsión]] = "Diciembre",DatosClientesPotenciales[Forecast],0),""),"")</f>
        <v/>
      </c>
      <c r="P58" s="140">
        <f>COUNTIF(DatosClientesPotenciales[[#This Row],[Etapa]],"Prospecto")</f>
        <v>0</v>
      </c>
      <c r="Q58" s="146">
        <f>COUNTIF(DatosClientesPotenciales[[#This Row],[Etapa]],"Atendido")</f>
        <v>0</v>
      </c>
      <c r="R58" s="140">
        <f>COUNTIF(DatosClientesPotenciales[[#This Row],[Etapa]],"Cotización")</f>
        <v>0</v>
      </c>
      <c r="S58" s="140">
        <f>COUNTIF(DatosClientesPotenciales[[#This Row],[Etapa]],"En Pago")</f>
        <v>0</v>
      </c>
      <c r="T58" s="140">
        <f>COUNTIF(DatosClientesPotenciales[[#This Row],[Etapa]],"Perdido")</f>
        <v>0</v>
      </c>
      <c r="U58" s="140">
        <f>COUNTIF(DatosClientesPotenciales[[#This Row],[Etapa]],"Ganada")</f>
        <v>0</v>
      </c>
      <c r="V58" s="141">
        <f>IFERROR(IF(AND('Datos de clientes potenciales'!H58="Ganada", 'Datos de clientes potenciales'!I58&gt;0), 'Datos de clientes potenciales'!I58, 0), "")</f>
        <v>0</v>
      </c>
      <c r="W58" s="137">
        <f>IFERROR(IF(AND('Datos de clientes potenciales'!H58="Prospecto", 'Datos de clientes potenciales'!I58&gt;0), 'Datos de clientes potenciales'!I58, 0), "")</f>
        <v>0</v>
      </c>
      <c r="X58" s="137">
        <f>IFERROR(IF(AND('Datos de clientes potenciales'!H58="Atendido", 'Datos de clientes potenciales'!I58&gt;0), 'Datos de clientes potenciales'!I58, 0), "")</f>
        <v>0</v>
      </c>
      <c r="Y58" s="137">
        <f>IFERROR(IF(AND('Datos de clientes potenciales'!H58="Cotización", 'Datos de clientes potenciales'!I58&gt;0), 'Datos de clientes potenciales'!I58, 0), "")</f>
        <v>0</v>
      </c>
      <c r="Z58" s="147">
        <f>IFERROR(IF(AND('Datos de clientes potenciales'!H58="En pago", 'Datos de clientes potenciales'!I58&gt;0), 'Datos de clientes potenciales'!I58, 0), "")</f>
        <v>0</v>
      </c>
      <c r="AA58" s="148">
        <f>COUNTIF(DatosClientesPotenciales[[#This Row],[Origen del contacto ]],"Prospección")</f>
        <v>0</v>
      </c>
      <c r="AB58" s="149">
        <f>COUNTIF(DatosClientesPotenciales[[#This Row],[Origen del contacto ]],"Sitio web")</f>
        <v>0</v>
      </c>
      <c r="AC58" s="149">
        <f>COUNTIF(DatosClientesPotenciales[[#This Row],[Origen del contacto ]],"Instagram")</f>
        <v>0</v>
      </c>
      <c r="AD58" s="149">
        <f>COUNTIF(DatosClientesPotenciales[[#This Row],[Origen del contacto ]],"Tiktok")</f>
        <v>0</v>
      </c>
      <c r="AE58" s="149">
        <f>COUNTIF(DatosClientesPotenciales[[#This Row],[Origen del contacto ]],"Facebook")</f>
        <v>0</v>
      </c>
      <c r="AF58" s="149">
        <f>COUNTIF(DatosClientesPotenciales[[#This Row],[Origen del contacto ]],"Linkedin")</f>
        <v>0</v>
      </c>
      <c r="AG58" s="149">
        <f>COUNTIF(DatosClientesPotenciales[[#This Row],[Origen del contacto ]],"Google")</f>
        <v>0</v>
      </c>
      <c r="AH58" s="149">
        <f>COUNTIF(DatosClientesPotenciales[[#This Row],[Origen del contacto ]],"Whatsapp")</f>
        <v>0</v>
      </c>
      <c r="AI58" s="146">
        <f>COUNTIF(DatosClientesPotenciales[[#This Row],[Origen del contacto ]],"Otro")</f>
        <v>0</v>
      </c>
    </row>
    <row r="59" spans="2:35" ht="30" customHeight="1" x14ac:dyDescent="0.3">
      <c r="B59" s="51" t="str">
        <f>IFERROR(IF(AND(DatosClientesPotenciales[[#This Row],[Nombre del cliente potencial]] &lt;&gt; "", ROW(VentasPrevistas[Nombre del cliente potencial])&lt;&gt;ÚltimaEntrada),DatosClientesPotenciales[Nombre del cliente potencial], ""),"")</f>
        <v/>
      </c>
      <c r="C59" s="54" t="str">
        <f>IFERROR(IF(DatosClientesPotenciales[[#This Row],[Cierre de 
la previsión]] &lt;&gt;"",IF(DatosClientesPotenciales[[#This Row],[Cierre de 
la previsión]]= "Enero",DatosClientesPotenciales[Forecast],0),""),"")</f>
        <v/>
      </c>
      <c r="D59" s="54" t="str">
        <f>IFERROR(IF(DatosClientesPotenciales[[#This Row],[Cierre de 
la previsión]] &lt;&gt;"",IF(DatosClientesPotenciales[[#This Row],[Cierre de 
la previsión]] = "Febrero",DatosClientesPotenciales[Forecast],0),""),"")</f>
        <v/>
      </c>
      <c r="E59" s="54" t="str">
        <f>IFERROR(IF(DatosClientesPotenciales[[#This Row],[Cierre de 
la previsión]] &lt;&gt;"",IF(DatosClientesPotenciales[[#This Row],[Cierre de 
la previsión]] = "Marzo",DatosClientesPotenciales[Forecast],0),""),"")</f>
        <v/>
      </c>
      <c r="F59" s="55" t="str">
        <f>IFERROR(IF(DatosClientesPotenciales[[#This Row],[Cierre de 
la previsión]] &lt;&gt;"",IF(DatosClientesPotenciales[[#This Row],[Cierre de 
la previsión]] = "Abril",DatosClientesPotenciales[Forecast],0),""),"")</f>
        <v/>
      </c>
      <c r="G59" s="54" t="str">
        <f>IFERROR(IF(DatosClientesPotenciales[[#This Row],[Cierre de 
la previsión]] &lt;&gt;"",IF(DatosClientesPotenciales[[#This Row],[Cierre de 
la previsión]] = "Mayo",DatosClientesPotenciales[Forecast],0),""),"")</f>
        <v/>
      </c>
      <c r="H59" s="54" t="str">
        <f>IFERROR(IF(DatosClientesPotenciales[[#This Row],[Cierre de 
la previsión]] &lt;&gt;"",IF(DatosClientesPotenciales[[#This Row],[Cierre de 
la previsión]] = "Junio",DatosClientesPotenciales[Forecast],0),""),"")</f>
        <v/>
      </c>
      <c r="I59" s="54" t="str">
        <f>IFERROR(IF(DatosClientesPotenciales[[#This Row],[Cierre de 
la previsión]] &lt;&gt;"",IF(DatosClientesPotenciales[[#This Row],[Cierre de 
la previsión]] = "julio",DatosClientesPotenciales[Forecast],0),""),"")</f>
        <v/>
      </c>
      <c r="J59" s="55" t="str">
        <f>IFERROR(IF(DatosClientesPotenciales[[#This Row],[Cierre de 
la previsión]] &lt;&gt;"",IF(DatosClientesPotenciales[[#This Row],[Cierre de 
la previsión]] = "Agosto",DatosClientesPotenciales[Forecast],0),""),"")</f>
        <v/>
      </c>
      <c r="K59" s="54" t="str">
        <f>IFERROR(IF(DatosClientesPotenciales[[#This Row],[Cierre de 
la previsión]] &lt;&gt;"",IF(DatosClientesPotenciales[[#This Row],[Cierre de 
la previsión]] = "Septiembre",DatosClientesPotenciales[Forecast],0),""),"")</f>
        <v/>
      </c>
      <c r="L59" s="54" t="str">
        <f>IFERROR(IF(DatosClientesPotenciales[[#This Row],[Cierre de 
la previsión]] &lt;&gt;"",IF(DatosClientesPotenciales[[#This Row],[Cierre de 
la previsión]] = "Octubre",DatosClientesPotenciales[Forecast],0),""),"")</f>
        <v/>
      </c>
      <c r="M59" s="54" t="str">
        <f>IFERROR(IF(DatosClientesPotenciales[[#This Row],[Cierre de 
la previsión]] &lt;&gt;"",IF(DatosClientesPotenciales[[#This Row],[Cierre de 
la previsión]] = "Noviembre",DatosClientesPotenciales[Forecast],0),""),"")</f>
        <v/>
      </c>
      <c r="N59" s="54" t="str">
        <f>IFERROR(IF(DatosClientesPotenciales[[#This Row],[Cierre de 
la previsión]] &lt;&gt;"",IF(DatosClientesPotenciales[[#This Row],[Cierre de 
la previsión]] = "Diciembre",DatosClientesPotenciales[Forecast],0),""),"")</f>
        <v/>
      </c>
      <c r="P59" s="140">
        <f>COUNTIF(DatosClientesPotenciales[[#This Row],[Etapa]],"Prospecto")</f>
        <v>0</v>
      </c>
      <c r="Q59" s="146">
        <f>COUNTIF(DatosClientesPotenciales[[#This Row],[Etapa]],"Atendido")</f>
        <v>0</v>
      </c>
      <c r="R59" s="140">
        <f>COUNTIF(DatosClientesPotenciales[[#This Row],[Etapa]],"Cotización")</f>
        <v>0</v>
      </c>
      <c r="S59" s="140">
        <f>COUNTIF(DatosClientesPotenciales[[#This Row],[Etapa]],"En Pago")</f>
        <v>0</v>
      </c>
      <c r="T59" s="140">
        <f>COUNTIF(DatosClientesPotenciales[[#This Row],[Etapa]],"Perdido")</f>
        <v>0</v>
      </c>
      <c r="U59" s="140">
        <f>COUNTIF(DatosClientesPotenciales[[#This Row],[Etapa]],"Ganada")</f>
        <v>0</v>
      </c>
      <c r="V59" s="141">
        <f>IFERROR(IF(AND('Datos de clientes potenciales'!H59="Ganada", 'Datos de clientes potenciales'!I59&gt;0), 'Datos de clientes potenciales'!I59, 0), "")</f>
        <v>0</v>
      </c>
      <c r="W59" s="137">
        <f>IFERROR(IF(AND('Datos de clientes potenciales'!H59="Prospecto", 'Datos de clientes potenciales'!I59&gt;0), 'Datos de clientes potenciales'!I59, 0), "")</f>
        <v>0</v>
      </c>
      <c r="X59" s="137">
        <f>IFERROR(IF(AND('Datos de clientes potenciales'!H59="Atendido", 'Datos de clientes potenciales'!I59&gt;0), 'Datos de clientes potenciales'!I59, 0), "")</f>
        <v>0</v>
      </c>
      <c r="Y59" s="137">
        <f>IFERROR(IF(AND('Datos de clientes potenciales'!H59="Cotización", 'Datos de clientes potenciales'!I59&gt;0), 'Datos de clientes potenciales'!I59, 0), "")</f>
        <v>0</v>
      </c>
      <c r="Z59" s="147">
        <f>IFERROR(IF(AND('Datos de clientes potenciales'!H59="En pago", 'Datos de clientes potenciales'!I59&gt;0), 'Datos de clientes potenciales'!I59, 0), "")</f>
        <v>0</v>
      </c>
      <c r="AA59" s="148">
        <f>COUNTIF(DatosClientesPotenciales[[#This Row],[Origen del contacto ]],"Prospección")</f>
        <v>0</v>
      </c>
      <c r="AB59" s="149">
        <f>COUNTIF(DatosClientesPotenciales[[#This Row],[Origen del contacto ]],"Sitio web")</f>
        <v>0</v>
      </c>
      <c r="AC59" s="149">
        <f>COUNTIF(DatosClientesPotenciales[[#This Row],[Origen del contacto ]],"Instagram")</f>
        <v>0</v>
      </c>
      <c r="AD59" s="149">
        <f>COUNTIF(DatosClientesPotenciales[[#This Row],[Origen del contacto ]],"Tiktok")</f>
        <v>0</v>
      </c>
      <c r="AE59" s="149">
        <f>COUNTIF(DatosClientesPotenciales[[#This Row],[Origen del contacto ]],"Facebook")</f>
        <v>0</v>
      </c>
      <c r="AF59" s="149">
        <f>COUNTIF(DatosClientesPotenciales[[#This Row],[Origen del contacto ]],"Linkedin")</f>
        <v>0</v>
      </c>
      <c r="AG59" s="149">
        <f>COUNTIF(DatosClientesPotenciales[[#This Row],[Origen del contacto ]],"Google")</f>
        <v>0</v>
      </c>
      <c r="AH59" s="149">
        <f>COUNTIF(DatosClientesPotenciales[[#This Row],[Origen del contacto ]],"Whatsapp")</f>
        <v>0</v>
      </c>
      <c r="AI59" s="146">
        <f>COUNTIF(DatosClientesPotenciales[[#This Row],[Origen del contacto ]],"Otro")</f>
        <v>0</v>
      </c>
    </row>
    <row r="60" spans="2:35" ht="30" customHeight="1" x14ac:dyDescent="0.3">
      <c r="B60" s="51" t="str">
        <f>IFERROR(IF(AND(DatosClientesPotenciales[[#This Row],[Nombre del cliente potencial]] &lt;&gt; "", ROW(VentasPrevistas[Nombre del cliente potencial])&lt;&gt;ÚltimaEntrada),DatosClientesPotenciales[Nombre del cliente potencial], ""),"")</f>
        <v/>
      </c>
      <c r="C60" s="54" t="str">
        <f>IFERROR(IF(DatosClientesPotenciales[[#This Row],[Cierre de 
la previsión]] &lt;&gt;"",IF(DatosClientesPotenciales[[#This Row],[Cierre de 
la previsión]]= "Enero",DatosClientesPotenciales[Forecast],0),""),"")</f>
        <v/>
      </c>
      <c r="D60" s="54" t="str">
        <f>IFERROR(IF(DatosClientesPotenciales[[#This Row],[Cierre de 
la previsión]] &lt;&gt;"",IF(DatosClientesPotenciales[[#This Row],[Cierre de 
la previsión]] = "Febrero",DatosClientesPotenciales[Forecast],0),""),"")</f>
        <v/>
      </c>
      <c r="E60" s="54" t="str">
        <f>IFERROR(IF(DatosClientesPotenciales[[#This Row],[Cierre de 
la previsión]] &lt;&gt;"",IF(DatosClientesPotenciales[[#This Row],[Cierre de 
la previsión]] = "Marzo",DatosClientesPotenciales[Forecast],0),""),"")</f>
        <v/>
      </c>
      <c r="F60" s="55" t="str">
        <f>IFERROR(IF(DatosClientesPotenciales[[#This Row],[Cierre de 
la previsión]] &lt;&gt;"",IF(DatosClientesPotenciales[[#This Row],[Cierre de 
la previsión]] = "Abril",DatosClientesPotenciales[Forecast],0),""),"")</f>
        <v/>
      </c>
      <c r="G60" s="54" t="str">
        <f>IFERROR(IF(DatosClientesPotenciales[[#This Row],[Cierre de 
la previsión]] &lt;&gt;"",IF(DatosClientesPotenciales[[#This Row],[Cierre de 
la previsión]] = "Mayo",DatosClientesPotenciales[Forecast],0),""),"")</f>
        <v/>
      </c>
      <c r="H60" s="54" t="str">
        <f>IFERROR(IF(DatosClientesPotenciales[[#This Row],[Cierre de 
la previsión]] &lt;&gt;"",IF(DatosClientesPotenciales[[#This Row],[Cierre de 
la previsión]] = "Junio",DatosClientesPotenciales[Forecast],0),""),"")</f>
        <v/>
      </c>
      <c r="I60" s="54" t="str">
        <f>IFERROR(IF(DatosClientesPotenciales[[#This Row],[Cierre de 
la previsión]] &lt;&gt;"",IF(DatosClientesPotenciales[[#This Row],[Cierre de 
la previsión]] = "julio",DatosClientesPotenciales[Forecast],0),""),"")</f>
        <v/>
      </c>
      <c r="J60" s="55" t="str">
        <f>IFERROR(IF(DatosClientesPotenciales[[#This Row],[Cierre de 
la previsión]] &lt;&gt;"",IF(DatosClientesPotenciales[[#This Row],[Cierre de 
la previsión]] = "Agosto",DatosClientesPotenciales[Forecast],0),""),"")</f>
        <v/>
      </c>
      <c r="K60" s="54" t="str">
        <f>IFERROR(IF(DatosClientesPotenciales[[#This Row],[Cierre de 
la previsión]] &lt;&gt;"",IF(DatosClientesPotenciales[[#This Row],[Cierre de 
la previsión]] = "Septiembre",DatosClientesPotenciales[Forecast],0),""),"")</f>
        <v/>
      </c>
      <c r="L60" s="54" t="str">
        <f>IFERROR(IF(DatosClientesPotenciales[[#This Row],[Cierre de 
la previsión]] &lt;&gt;"",IF(DatosClientesPotenciales[[#This Row],[Cierre de 
la previsión]] = "Octubre",DatosClientesPotenciales[Forecast],0),""),"")</f>
        <v/>
      </c>
      <c r="M60" s="54" t="str">
        <f>IFERROR(IF(DatosClientesPotenciales[[#This Row],[Cierre de 
la previsión]] &lt;&gt;"",IF(DatosClientesPotenciales[[#This Row],[Cierre de 
la previsión]] = "Noviembre",DatosClientesPotenciales[Forecast],0),""),"")</f>
        <v/>
      </c>
      <c r="N60" s="54" t="str">
        <f>IFERROR(IF(DatosClientesPotenciales[[#This Row],[Cierre de 
la previsión]] &lt;&gt;"",IF(DatosClientesPotenciales[[#This Row],[Cierre de 
la previsión]] = "Diciembre",DatosClientesPotenciales[Forecast],0),""),"")</f>
        <v/>
      </c>
      <c r="P60" s="140">
        <f>COUNTIF(DatosClientesPotenciales[[#This Row],[Etapa]],"Prospecto")</f>
        <v>0</v>
      </c>
      <c r="Q60" s="146">
        <f>COUNTIF(DatosClientesPotenciales[[#This Row],[Etapa]],"Atendido")</f>
        <v>0</v>
      </c>
      <c r="R60" s="140">
        <f>COUNTIF(DatosClientesPotenciales[[#This Row],[Etapa]],"Cotización")</f>
        <v>0</v>
      </c>
      <c r="S60" s="140">
        <f>COUNTIF(DatosClientesPotenciales[[#This Row],[Etapa]],"En Pago")</f>
        <v>0</v>
      </c>
      <c r="T60" s="140">
        <f>COUNTIF(DatosClientesPotenciales[[#This Row],[Etapa]],"Perdido")</f>
        <v>0</v>
      </c>
      <c r="U60" s="140">
        <f>COUNTIF(DatosClientesPotenciales[[#This Row],[Etapa]],"Ganada")</f>
        <v>0</v>
      </c>
      <c r="V60" s="141">
        <f>IFERROR(IF(AND('Datos de clientes potenciales'!H60="Ganada", 'Datos de clientes potenciales'!I60&gt;0), 'Datos de clientes potenciales'!I60, 0), "")</f>
        <v>0</v>
      </c>
      <c r="W60" s="137">
        <f>IFERROR(IF(AND('Datos de clientes potenciales'!H60="Prospecto", 'Datos de clientes potenciales'!I60&gt;0), 'Datos de clientes potenciales'!I60, 0), "")</f>
        <v>0</v>
      </c>
      <c r="X60" s="137">
        <f>IFERROR(IF(AND('Datos de clientes potenciales'!H60="Atendido", 'Datos de clientes potenciales'!I60&gt;0), 'Datos de clientes potenciales'!I60, 0), "")</f>
        <v>0</v>
      </c>
      <c r="Y60" s="137">
        <f>IFERROR(IF(AND('Datos de clientes potenciales'!H60="Cotización", 'Datos de clientes potenciales'!I60&gt;0), 'Datos de clientes potenciales'!I60, 0), "")</f>
        <v>0</v>
      </c>
      <c r="Z60" s="147">
        <f>IFERROR(IF(AND('Datos de clientes potenciales'!H60="En pago", 'Datos de clientes potenciales'!I60&gt;0), 'Datos de clientes potenciales'!I60, 0), "")</f>
        <v>0</v>
      </c>
      <c r="AA60" s="148">
        <f>COUNTIF(DatosClientesPotenciales[[#This Row],[Origen del contacto ]],"Prospección")</f>
        <v>0</v>
      </c>
      <c r="AB60" s="149">
        <f>COUNTIF(DatosClientesPotenciales[[#This Row],[Origen del contacto ]],"Sitio web")</f>
        <v>0</v>
      </c>
      <c r="AC60" s="149">
        <f>COUNTIF(DatosClientesPotenciales[[#This Row],[Origen del contacto ]],"Instagram")</f>
        <v>0</v>
      </c>
      <c r="AD60" s="149">
        <f>COUNTIF(DatosClientesPotenciales[[#This Row],[Origen del contacto ]],"Tiktok")</f>
        <v>0</v>
      </c>
      <c r="AE60" s="149">
        <f>COUNTIF(DatosClientesPotenciales[[#This Row],[Origen del contacto ]],"Facebook")</f>
        <v>0</v>
      </c>
      <c r="AF60" s="149">
        <f>COUNTIF(DatosClientesPotenciales[[#This Row],[Origen del contacto ]],"Linkedin")</f>
        <v>0</v>
      </c>
      <c r="AG60" s="149">
        <f>COUNTIF(DatosClientesPotenciales[[#This Row],[Origen del contacto ]],"Google")</f>
        <v>0</v>
      </c>
      <c r="AH60" s="149">
        <f>COUNTIF(DatosClientesPotenciales[[#This Row],[Origen del contacto ]],"Whatsapp")</f>
        <v>0</v>
      </c>
      <c r="AI60" s="146">
        <f>COUNTIF(DatosClientesPotenciales[[#This Row],[Origen del contacto ]],"Otro")</f>
        <v>0</v>
      </c>
    </row>
    <row r="61" spans="2:35" ht="30" customHeight="1" x14ac:dyDescent="0.3">
      <c r="B61" s="51" t="str">
        <f>IFERROR(IF(AND(DatosClientesPotenciales[[#This Row],[Nombre del cliente potencial]] &lt;&gt; "", ROW(VentasPrevistas[Nombre del cliente potencial])&lt;&gt;ÚltimaEntrada),DatosClientesPotenciales[Nombre del cliente potencial], ""),"")</f>
        <v/>
      </c>
      <c r="C61" s="54" t="str">
        <f>IFERROR(IF(DatosClientesPotenciales[[#This Row],[Cierre de 
la previsión]] &lt;&gt;"",IF(DatosClientesPotenciales[[#This Row],[Cierre de 
la previsión]]= "Enero",DatosClientesPotenciales[Forecast],0),""),"")</f>
        <v/>
      </c>
      <c r="D61" s="54" t="str">
        <f>IFERROR(IF(DatosClientesPotenciales[[#This Row],[Cierre de 
la previsión]] &lt;&gt;"",IF(DatosClientesPotenciales[[#This Row],[Cierre de 
la previsión]] = "Febrero",DatosClientesPotenciales[Forecast],0),""),"")</f>
        <v/>
      </c>
      <c r="E61" s="54" t="str">
        <f>IFERROR(IF(DatosClientesPotenciales[[#This Row],[Cierre de 
la previsión]] &lt;&gt;"",IF(DatosClientesPotenciales[[#This Row],[Cierre de 
la previsión]] = "Marzo",DatosClientesPotenciales[Forecast],0),""),"")</f>
        <v/>
      </c>
      <c r="F61" s="55" t="str">
        <f>IFERROR(IF(DatosClientesPotenciales[[#This Row],[Cierre de 
la previsión]] &lt;&gt;"",IF(DatosClientesPotenciales[[#This Row],[Cierre de 
la previsión]] = "Abril",DatosClientesPotenciales[Forecast],0),""),"")</f>
        <v/>
      </c>
      <c r="G61" s="54" t="str">
        <f>IFERROR(IF(DatosClientesPotenciales[[#This Row],[Cierre de 
la previsión]] &lt;&gt;"",IF(DatosClientesPotenciales[[#This Row],[Cierre de 
la previsión]] = "Mayo",DatosClientesPotenciales[Forecast],0),""),"")</f>
        <v/>
      </c>
      <c r="H61" s="54" t="str">
        <f>IFERROR(IF(DatosClientesPotenciales[[#This Row],[Cierre de 
la previsión]] &lt;&gt;"",IF(DatosClientesPotenciales[[#This Row],[Cierre de 
la previsión]] = "Junio",DatosClientesPotenciales[Forecast],0),""),"")</f>
        <v/>
      </c>
      <c r="I61" s="54" t="str">
        <f>IFERROR(IF(DatosClientesPotenciales[[#This Row],[Cierre de 
la previsión]] &lt;&gt;"",IF(DatosClientesPotenciales[[#This Row],[Cierre de 
la previsión]] = "julio",DatosClientesPotenciales[Forecast],0),""),"")</f>
        <v/>
      </c>
      <c r="J61" s="55" t="str">
        <f>IFERROR(IF(DatosClientesPotenciales[[#This Row],[Cierre de 
la previsión]] &lt;&gt;"",IF(DatosClientesPotenciales[[#This Row],[Cierre de 
la previsión]] = "Agosto",DatosClientesPotenciales[Forecast],0),""),"")</f>
        <v/>
      </c>
      <c r="K61" s="54" t="str">
        <f>IFERROR(IF(DatosClientesPotenciales[[#This Row],[Cierre de 
la previsión]] &lt;&gt;"",IF(DatosClientesPotenciales[[#This Row],[Cierre de 
la previsión]] = "Septiembre",DatosClientesPotenciales[Forecast],0),""),"")</f>
        <v/>
      </c>
      <c r="L61" s="54" t="str">
        <f>IFERROR(IF(DatosClientesPotenciales[[#This Row],[Cierre de 
la previsión]] &lt;&gt;"",IF(DatosClientesPotenciales[[#This Row],[Cierre de 
la previsión]] = "Octubre",DatosClientesPotenciales[Forecast],0),""),"")</f>
        <v/>
      </c>
      <c r="M61" s="54" t="str">
        <f>IFERROR(IF(DatosClientesPotenciales[[#This Row],[Cierre de 
la previsión]] &lt;&gt;"",IF(DatosClientesPotenciales[[#This Row],[Cierre de 
la previsión]] = "Noviembre",DatosClientesPotenciales[Forecast],0),""),"")</f>
        <v/>
      </c>
      <c r="N61" s="54" t="str">
        <f>IFERROR(IF(DatosClientesPotenciales[[#This Row],[Cierre de 
la previsión]] &lt;&gt;"",IF(DatosClientesPotenciales[[#This Row],[Cierre de 
la previsión]] = "Diciembre",DatosClientesPotenciales[Forecast],0),""),"")</f>
        <v/>
      </c>
      <c r="P61" s="140">
        <f>COUNTIF(DatosClientesPotenciales[[#This Row],[Etapa]],"Prospecto")</f>
        <v>0</v>
      </c>
      <c r="Q61" s="146">
        <f>COUNTIF(DatosClientesPotenciales[[#This Row],[Etapa]],"Atendido")</f>
        <v>0</v>
      </c>
      <c r="R61" s="140">
        <f>COUNTIF(DatosClientesPotenciales[[#This Row],[Etapa]],"Cotización")</f>
        <v>0</v>
      </c>
      <c r="S61" s="140">
        <f>COUNTIF(DatosClientesPotenciales[[#This Row],[Etapa]],"En Pago")</f>
        <v>0</v>
      </c>
      <c r="T61" s="140">
        <f>COUNTIF(DatosClientesPotenciales[[#This Row],[Etapa]],"Perdido")</f>
        <v>0</v>
      </c>
      <c r="U61" s="140">
        <f>COUNTIF(DatosClientesPotenciales[[#This Row],[Etapa]],"Ganada")</f>
        <v>0</v>
      </c>
      <c r="V61" s="141">
        <f>IFERROR(IF(AND('Datos de clientes potenciales'!H61="Ganada", 'Datos de clientes potenciales'!I61&gt;0), 'Datos de clientes potenciales'!I61, 0), "")</f>
        <v>0</v>
      </c>
      <c r="W61" s="137">
        <f>IFERROR(IF(AND('Datos de clientes potenciales'!H61="Prospecto", 'Datos de clientes potenciales'!I61&gt;0), 'Datos de clientes potenciales'!I61, 0), "")</f>
        <v>0</v>
      </c>
      <c r="X61" s="137">
        <f>IFERROR(IF(AND('Datos de clientes potenciales'!H61="Atendido", 'Datos de clientes potenciales'!I61&gt;0), 'Datos de clientes potenciales'!I61, 0), "")</f>
        <v>0</v>
      </c>
      <c r="Y61" s="137">
        <f>IFERROR(IF(AND('Datos de clientes potenciales'!H61="Cotización", 'Datos de clientes potenciales'!I61&gt;0), 'Datos de clientes potenciales'!I61, 0), "")</f>
        <v>0</v>
      </c>
      <c r="Z61" s="147">
        <f>IFERROR(IF(AND('Datos de clientes potenciales'!H61="En pago", 'Datos de clientes potenciales'!I61&gt;0), 'Datos de clientes potenciales'!I61, 0), "")</f>
        <v>0</v>
      </c>
      <c r="AA61" s="148">
        <f>COUNTIF(DatosClientesPotenciales[[#This Row],[Origen del contacto ]],"Prospección")</f>
        <v>0</v>
      </c>
      <c r="AB61" s="149">
        <f>COUNTIF(DatosClientesPotenciales[[#This Row],[Origen del contacto ]],"Sitio web")</f>
        <v>0</v>
      </c>
      <c r="AC61" s="149">
        <f>COUNTIF(DatosClientesPotenciales[[#This Row],[Origen del contacto ]],"Instagram")</f>
        <v>0</v>
      </c>
      <c r="AD61" s="149">
        <f>COUNTIF(DatosClientesPotenciales[[#This Row],[Origen del contacto ]],"Tiktok")</f>
        <v>0</v>
      </c>
      <c r="AE61" s="149">
        <f>COUNTIF(DatosClientesPotenciales[[#This Row],[Origen del contacto ]],"Facebook")</f>
        <v>0</v>
      </c>
      <c r="AF61" s="149">
        <f>COUNTIF(DatosClientesPotenciales[[#This Row],[Origen del contacto ]],"Linkedin")</f>
        <v>0</v>
      </c>
      <c r="AG61" s="149">
        <f>COUNTIF(DatosClientesPotenciales[[#This Row],[Origen del contacto ]],"Google")</f>
        <v>0</v>
      </c>
      <c r="AH61" s="149">
        <f>COUNTIF(DatosClientesPotenciales[[#This Row],[Origen del contacto ]],"Whatsapp")</f>
        <v>0</v>
      </c>
      <c r="AI61" s="146">
        <f>COUNTIF(DatosClientesPotenciales[[#This Row],[Origen del contacto ]],"Otro")</f>
        <v>0</v>
      </c>
    </row>
    <row r="62" spans="2:35" ht="30" customHeight="1" x14ac:dyDescent="0.3">
      <c r="B62" s="51" t="str">
        <f>IFERROR(IF(AND(DatosClientesPotenciales[[#This Row],[Nombre del cliente potencial]] &lt;&gt; "", ROW(VentasPrevistas[Nombre del cliente potencial])&lt;&gt;ÚltimaEntrada),DatosClientesPotenciales[Nombre del cliente potencial], ""),"")</f>
        <v/>
      </c>
      <c r="C62" s="54" t="str">
        <f>IFERROR(IF(DatosClientesPotenciales[[#This Row],[Cierre de 
la previsión]] &lt;&gt;"",IF(DatosClientesPotenciales[[#This Row],[Cierre de 
la previsión]]= "Enero",DatosClientesPotenciales[Forecast],0),""),"")</f>
        <v/>
      </c>
      <c r="D62" s="54" t="str">
        <f>IFERROR(IF(DatosClientesPotenciales[[#This Row],[Cierre de 
la previsión]] &lt;&gt;"",IF(DatosClientesPotenciales[[#This Row],[Cierre de 
la previsión]] = "Febrero",DatosClientesPotenciales[Forecast],0),""),"")</f>
        <v/>
      </c>
      <c r="E62" s="54" t="str">
        <f>IFERROR(IF(DatosClientesPotenciales[[#This Row],[Cierre de 
la previsión]] &lt;&gt;"",IF(DatosClientesPotenciales[[#This Row],[Cierre de 
la previsión]] = "Marzo",DatosClientesPotenciales[Forecast],0),""),"")</f>
        <v/>
      </c>
      <c r="F62" s="55" t="str">
        <f>IFERROR(IF(DatosClientesPotenciales[[#This Row],[Cierre de 
la previsión]] &lt;&gt;"",IF(DatosClientesPotenciales[[#This Row],[Cierre de 
la previsión]] = "Abril",DatosClientesPotenciales[Forecast],0),""),"")</f>
        <v/>
      </c>
      <c r="G62" s="54" t="str">
        <f>IFERROR(IF(DatosClientesPotenciales[[#This Row],[Cierre de 
la previsión]] &lt;&gt;"",IF(DatosClientesPotenciales[[#This Row],[Cierre de 
la previsión]] = "Mayo",DatosClientesPotenciales[Forecast],0),""),"")</f>
        <v/>
      </c>
      <c r="H62" s="54" t="str">
        <f>IFERROR(IF(DatosClientesPotenciales[[#This Row],[Cierre de 
la previsión]] &lt;&gt;"",IF(DatosClientesPotenciales[[#This Row],[Cierre de 
la previsión]] = "Junio",DatosClientesPotenciales[Forecast],0),""),"")</f>
        <v/>
      </c>
      <c r="I62" s="54" t="str">
        <f>IFERROR(IF(DatosClientesPotenciales[[#This Row],[Cierre de 
la previsión]] &lt;&gt;"",IF(DatosClientesPotenciales[[#This Row],[Cierre de 
la previsión]] = "julio",DatosClientesPotenciales[Forecast],0),""),"")</f>
        <v/>
      </c>
      <c r="J62" s="55" t="str">
        <f>IFERROR(IF(DatosClientesPotenciales[[#This Row],[Cierre de 
la previsión]] &lt;&gt;"",IF(DatosClientesPotenciales[[#This Row],[Cierre de 
la previsión]] = "Agosto",DatosClientesPotenciales[Forecast],0),""),"")</f>
        <v/>
      </c>
      <c r="K62" s="54" t="str">
        <f>IFERROR(IF(DatosClientesPotenciales[[#This Row],[Cierre de 
la previsión]] &lt;&gt;"",IF(DatosClientesPotenciales[[#This Row],[Cierre de 
la previsión]] = "Septiembre",DatosClientesPotenciales[Forecast],0),""),"")</f>
        <v/>
      </c>
      <c r="L62" s="54" t="str">
        <f>IFERROR(IF(DatosClientesPotenciales[[#This Row],[Cierre de 
la previsión]] &lt;&gt;"",IF(DatosClientesPotenciales[[#This Row],[Cierre de 
la previsión]] = "Octubre",DatosClientesPotenciales[Forecast],0),""),"")</f>
        <v/>
      </c>
      <c r="M62" s="54" t="str">
        <f>IFERROR(IF(DatosClientesPotenciales[[#This Row],[Cierre de 
la previsión]] &lt;&gt;"",IF(DatosClientesPotenciales[[#This Row],[Cierre de 
la previsión]] = "Noviembre",DatosClientesPotenciales[Forecast],0),""),"")</f>
        <v/>
      </c>
      <c r="N62" s="54" t="str">
        <f>IFERROR(IF(DatosClientesPotenciales[[#This Row],[Cierre de 
la previsión]] &lt;&gt;"",IF(DatosClientesPotenciales[[#This Row],[Cierre de 
la previsión]] = "Diciembre",DatosClientesPotenciales[Forecast],0),""),"")</f>
        <v/>
      </c>
      <c r="P62" s="140">
        <f>COUNTIF(DatosClientesPotenciales[[#This Row],[Etapa]],"Prospecto")</f>
        <v>0</v>
      </c>
      <c r="Q62" s="146">
        <f>COUNTIF(DatosClientesPotenciales[[#This Row],[Etapa]],"Atendido")</f>
        <v>0</v>
      </c>
      <c r="R62" s="140">
        <f>COUNTIF(DatosClientesPotenciales[[#This Row],[Etapa]],"Cotización")</f>
        <v>0</v>
      </c>
      <c r="S62" s="140">
        <f>COUNTIF(DatosClientesPotenciales[[#This Row],[Etapa]],"En Pago")</f>
        <v>0</v>
      </c>
      <c r="T62" s="140">
        <f>COUNTIF(DatosClientesPotenciales[[#This Row],[Etapa]],"Perdido")</f>
        <v>0</v>
      </c>
      <c r="U62" s="140">
        <f>COUNTIF(DatosClientesPotenciales[[#This Row],[Etapa]],"Ganada")</f>
        <v>0</v>
      </c>
      <c r="V62" s="141">
        <f>IFERROR(IF(AND('Datos de clientes potenciales'!H62="Ganada", 'Datos de clientes potenciales'!I62&gt;0), 'Datos de clientes potenciales'!I62, 0), "")</f>
        <v>0</v>
      </c>
      <c r="W62" s="137">
        <f>IFERROR(IF(AND('Datos de clientes potenciales'!H62="Prospecto", 'Datos de clientes potenciales'!I62&gt;0), 'Datos de clientes potenciales'!I62, 0), "")</f>
        <v>0</v>
      </c>
      <c r="X62" s="137">
        <f>IFERROR(IF(AND('Datos de clientes potenciales'!H62="Atendido", 'Datos de clientes potenciales'!I62&gt;0), 'Datos de clientes potenciales'!I62, 0), "")</f>
        <v>0</v>
      </c>
      <c r="Y62" s="137">
        <f>IFERROR(IF(AND('Datos de clientes potenciales'!H62="Cotización", 'Datos de clientes potenciales'!I62&gt;0), 'Datos de clientes potenciales'!I62, 0), "")</f>
        <v>0</v>
      </c>
      <c r="Z62" s="147">
        <f>IFERROR(IF(AND('Datos de clientes potenciales'!H62="En pago", 'Datos de clientes potenciales'!I62&gt;0), 'Datos de clientes potenciales'!I62, 0), "")</f>
        <v>0</v>
      </c>
      <c r="AA62" s="148">
        <f>COUNTIF(DatosClientesPotenciales[[#This Row],[Origen del contacto ]],"Prospección")</f>
        <v>0</v>
      </c>
      <c r="AB62" s="149">
        <f>COUNTIF(DatosClientesPotenciales[[#This Row],[Origen del contacto ]],"Sitio web")</f>
        <v>0</v>
      </c>
      <c r="AC62" s="149">
        <f>COUNTIF(DatosClientesPotenciales[[#This Row],[Origen del contacto ]],"Instagram")</f>
        <v>0</v>
      </c>
      <c r="AD62" s="149">
        <f>COUNTIF(DatosClientesPotenciales[[#This Row],[Origen del contacto ]],"Tiktok")</f>
        <v>0</v>
      </c>
      <c r="AE62" s="149">
        <f>COUNTIF(DatosClientesPotenciales[[#This Row],[Origen del contacto ]],"Facebook")</f>
        <v>0</v>
      </c>
      <c r="AF62" s="149">
        <f>COUNTIF(DatosClientesPotenciales[[#This Row],[Origen del contacto ]],"Linkedin")</f>
        <v>0</v>
      </c>
      <c r="AG62" s="149">
        <f>COUNTIF(DatosClientesPotenciales[[#This Row],[Origen del contacto ]],"Google")</f>
        <v>0</v>
      </c>
      <c r="AH62" s="149">
        <f>COUNTIF(DatosClientesPotenciales[[#This Row],[Origen del contacto ]],"Whatsapp")</f>
        <v>0</v>
      </c>
      <c r="AI62" s="146">
        <f>COUNTIF(DatosClientesPotenciales[[#This Row],[Origen del contacto ]],"Otro")</f>
        <v>0</v>
      </c>
    </row>
    <row r="63" spans="2:35" ht="30" customHeight="1" x14ac:dyDescent="0.3">
      <c r="B63" s="51" t="str">
        <f>IFERROR(IF(AND(DatosClientesPotenciales[[#This Row],[Nombre del cliente potencial]] &lt;&gt; "", ROW(VentasPrevistas[Nombre del cliente potencial])&lt;&gt;ÚltimaEntrada),DatosClientesPotenciales[Nombre del cliente potencial], ""),"")</f>
        <v/>
      </c>
      <c r="C63" s="54" t="str">
        <f>IFERROR(IF(DatosClientesPotenciales[[#This Row],[Cierre de 
la previsión]] &lt;&gt;"",IF(DatosClientesPotenciales[[#This Row],[Cierre de 
la previsión]]= "Enero",DatosClientesPotenciales[Forecast],0),""),"")</f>
        <v/>
      </c>
      <c r="D63" s="54" t="str">
        <f>IFERROR(IF(DatosClientesPotenciales[[#This Row],[Cierre de 
la previsión]] &lt;&gt;"",IF(DatosClientesPotenciales[[#This Row],[Cierre de 
la previsión]] = "Febrero",DatosClientesPotenciales[Forecast],0),""),"")</f>
        <v/>
      </c>
      <c r="E63" s="54" t="str">
        <f>IFERROR(IF(DatosClientesPotenciales[[#This Row],[Cierre de 
la previsión]] &lt;&gt;"",IF(DatosClientesPotenciales[[#This Row],[Cierre de 
la previsión]] = "Marzo",DatosClientesPotenciales[Forecast],0),""),"")</f>
        <v/>
      </c>
      <c r="F63" s="55" t="str">
        <f>IFERROR(IF(DatosClientesPotenciales[[#This Row],[Cierre de 
la previsión]] &lt;&gt;"",IF(DatosClientesPotenciales[[#This Row],[Cierre de 
la previsión]] = "Abril",DatosClientesPotenciales[Forecast],0),""),"")</f>
        <v/>
      </c>
      <c r="G63" s="54" t="str">
        <f>IFERROR(IF(DatosClientesPotenciales[[#This Row],[Cierre de 
la previsión]] &lt;&gt;"",IF(DatosClientesPotenciales[[#This Row],[Cierre de 
la previsión]] = "Mayo",DatosClientesPotenciales[Forecast],0),""),"")</f>
        <v/>
      </c>
      <c r="H63" s="54" t="str">
        <f>IFERROR(IF(DatosClientesPotenciales[[#This Row],[Cierre de 
la previsión]] &lt;&gt;"",IF(DatosClientesPotenciales[[#This Row],[Cierre de 
la previsión]] = "Junio",DatosClientesPotenciales[Forecast],0),""),"")</f>
        <v/>
      </c>
      <c r="I63" s="54" t="str">
        <f>IFERROR(IF(DatosClientesPotenciales[[#This Row],[Cierre de 
la previsión]] &lt;&gt;"",IF(DatosClientesPotenciales[[#This Row],[Cierre de 
la previsión]] = "julio",DatosClientesPotenciales[Forecast],0),""),"")</f>
        <v/>
      </c>
      <c r="J63" s="55" t="str">
        <f>IFERROR(IF(DatosClientesPotenciales[[#This Row],[Cierre de 
la previsión]] &lt;&gt;"",IF(DatosClientesPotenciales[[#This Row],[Cierre de 
la previsión]] = "Agosto",DatosClientesPotenciales[Forecast],0),""),"")</f>
        <v/>
      </c>
      <c r="K63" s="54" t="str">
        <f>IFERROR(IF(DatosClientesPotenciales[[#This Row],[Cierre de 
la previsión]] &lt;&gt;"",IF(DatosClientesPotenciales[[#This Row],[Cierre de 
la previsión]] = "Septiembre",DatosClientesPotenciales[Forecast],0),""),"")</f>
        <v/>
      </c>
      <c r="L63" s="54" t="str">
        <f>IFERROR(IF(DatosClientesPotenciales[[#This Row],[Cierre de 
la previsión]] &lt;&gt;"",IF(DatosClientesPotenciales[[#This Row],[Cierre de 
la previsión]] = "Octubre",DatosClientesPotenciales[Forecast],0),""),"")</f>
        <v/>
      </c>
      <c r="M63" s="54" t="str">
        <f>IFERROR(IF(DatosClientesPotenciales[[#This Row],[Cierre de 
la previsión]] &lt;&gt;"",IF(DatosClientesPotenciales[[#This Row],[Cierre de 
la previsión]] = "Noviembre",DatosClientesPotenciales[Forecast],0),""),"")</f>
        <v/>
      </c>
      <c r="N63" s="54" t="str">
        <f>IFERROR(IF(DatosClientesPotenciales[[#This Row],[Cierre de 
la previsión]] &lt;&gt;"",IF(DatosClientesPotenciales[[#This Row],[Cierre de 
la previsión]] = "Diciembre",DatosClientesPotenciales[Forecast],0),""),"")</f>
        <v/>
      </c>
      <c r="P63" s="140">
        <f>COUNTIF(DatosClientesPotenciales[[#This Row],[Etapa]],"Prospecto")</f>
        <v>0</v>
      </c>
      <c r="Q63" s="146">
        <f>COUNTIF(DatosClientesPotenciales[[#This Row],[Etapa]],"Atendido")</f>
        <v>0</v>
      </c>
      <c r="R63" s="140">
        <f>COUNTIF(DatosClientesPotenciales[[#This Row],[Etapa]],"Cotización")</f>
        <v>0</v>
      </c>
      <c r="S63" s="140">
        <f>COUNTIF(DatosClientesPotenciales[[#This Row],[Etapa]],"En Pago")</f>
        <v>0</v>
      </c>
      <c r="T63" s="140">
        <f>COUNTIF(DatosClientesPotenciales[[#This Row],[Etapa]],"Perdido")</f>
        <v>0</v>
      </c>
      <c r="U63" s="140">
        <f>COUNTIF(DatosClientesPotenciales[[#This Row],[Etapa]],"Ganada")</f>
        <v>0</v>
      </c>
      <c r="V63" s="141">
        <f>IFERROR(IF(AND('Datos de clientes potenciales'!H63="Ganada", 'Datos de clientes potenciales'!I63&gt;0), 'Datos de clientes potenciales'!I63, 0), "")</f>
        <v>0</v>
      </c>
      <c r="W63" s="137">
        <f>IFERROR(IF(AND('Datos de clientes potenciales'!H63="Prospecto", 'Datos de clientes potenciales'!I63&gt;0), 'Datos de clientes potenciales'!I63, 0), "")</f>
        <v>0</v>
      </c>
      <c r="X63" s="137">
        <f>IFERROR(IF(AND('Datos de clientes potenciales'!H63="Atendido", 'Datos de clientes potenciales'!I63&gt;0), 'Datos de clientes potenciales'!I63, 0), "")</f>
        <v>0</v>
      </c>
      <c r="Y63" s="137">
        <f>IFERROR(IF(AND('Datos de clientes potenciales'!H63="Cotización", 'Datos de clientes potenciales'!I63&gt;0), 'Datos de clientes potenciales'!I63, 0), "")</f>
        <v>0</v>
      </c>
      <c r="Z63" s="147">
        <f>IFERROR(IF(AND('Datos de clientes potenciales'!H63="En pago", 'Datos de clientes potenciales'!I63&gt;0), 'Datos de clientes potenciales'!I63, 0), "")</f>
        <v>0</v>
      </c>
      <c r="AA63" s="148">
        <f>COUNTIF(DatosClientesPotenciales[[#This Row],[Origen del contacto ]],"Prospección")</f>
        <v>0</v>
      </c>
      <c r="AB63" s="149">
        <f>COUNTIF(DatosClientesPotenciales[[#This Row],[Origen del contacto ]],"Sitio web")</f>
        <v>0</v>
      </c>
      <c r="AC63" s="149">
        <f>COUNTIF(DatosClientesPotenciales[[#This Row],[Origen del contacto ]],"Instagram")</f>
        <v>0</v>
      </c>
      <c r="AD63" s="149">
        <f>COUNTIF(DatosClientesPotenciales[[#This Row],[Origen del contacto ]],"Tiktok")</f>
        <v>0</v>
      </c>
      <c r="AE63" s="149">
        <f>COUNTIF(DatosClientesPotenciales[[#This Row],[Origen del contacto ]],"Facebook")</f>
        <v>0</v>
      </c>
      <c r="AF63" s="149">
        <f>COUNTIF(DatosClientesPotenciales[[#This Row],[Origen del contacto ]],"Linkedin")</f>
        <v>0</v>
      </c>
      <c r="AG63" s="149">
        <f>COUNTIF(DatosClientesPotenciales[[#This Row],[Origen del contacto ]],"Google")</f>
        <v>0</v>
      </c>
      <c r="AH63" s="149">
        <f>COUNTIF(DatosClientesPotenciales[[#This Row],[Origen del contacto ]],"Whatsapp")</f>
        <v>0</v>
      </c>
      <c r="AI63" s="146">
        <f>COUNTIF(DatosClientesPotenciales[[#This Row],[Origen del contacto ]],"Otro")</f>
        <v>0</v>
      </c>
    </row>
    <row r="64" spans="2:35" ht="30" customHeight="1" x14ac:dyDescent="0.3">
      <c r="B64" s="51" t="str">
        <f>IFERROR(IF(AND(DatosClientesPotenciales[[#This Row],[Nombre del cliente potencial]] &lt;&gt; "", ROW(VentasPrevistas[Nombre del cliente potencial])&lt;&gt;ÚltimaEntrada),DatosClientesPotenciales[Nombre del cliente potencial], ""),"")</f>
        <v/>
      </c>
      <c r="C64" s="54" t="str">
        <f>IFERROR(IF(DatosClientesPotenciales[[#This Row],[Cierre de 
la previsión]] &lt;&gt;"",IF(DatosClientesPotenciales[[#This Row],[Cierre de 
la previsión]]= "Enero",DatosClientesPotenciales[Forecast],0),""),"")</f>
        <v/>
      </c>
      <c r="D64" s="54" t="str">
        <f>IFERROR(IF(DatosClientesPotenciales[[#This Row],[Cierre de 
la previsión]] &lt;&gt;"",IF(DatosClientesPotenciales[[#This Row],[Cierre de 
la previsión]] = "Febrero",DatosClientesPotenciales[Forecast],0),""),"")</f>
        <v/>
      </c>
      <c r="E64" s="54" t="str">
        <f>IFERROR(IF(DatosClientesPotenciales[[#This Row],[Cierre de 
la previsión]] &lt;&gt;"",IF(DatosClientesPotenciales[[#This Row],[Cierre de 
la previsión]] = "Marzo",DatosClientesPotenciales[Forecast],0),""),"")</f>
        <v/>
      </c>
      <c r="F64" s="55" t="str">
        <f>IFERROR(IF(DatosClientesPotenciales[[#This Row],[Cierre de 
la previsión]] &lt;&gt;"",IF(DatosClientesPotenciales[[#This Row],[Cierre de 
la previsión]] = "Abril",DatosClientesPotenciales[Forecast],0),""),"")</f>
        <v/>
      </c>
      <c r="G64" s="54" t="str">
        <f>IFERROR(IF(DatosClientesPotenciales[[#This Row],[Cierre de 
la previsión]] &lt;&gt;"",IF(DatosClientesPotenciales[[#This Row],[Cierre de 
la previsión]] = "Mayo",DatosClientesPotenciales[Forecast],0),""),"")</f>
        <v/>
      </c>
      <c r="H64" s="54" t="str">
        <f>IFERROR(IF(DatosClientesPotenciales[[#This Row],[Cierre de 
la previsión]] &lt;&gt;"",IF(DatosClientesPotenciales[[#This Row],[Cierre de 
la previsión]] = "Junio",DatosClientesPotenciales[Forecast],0),""),"")</f>
        <v/>
      </c>
      <c r="I64" s="54" t="str">
        <f>IFERROR(IF(DatosClientesPotenciales[[#This Row],[Cierre de 
la previsión]] &lt;&gt;"",IF(DatosClientesPotenciales[[#This Row],[Cierre de 
la previsión]] = "julio",DatosClientesPotenciales[Forecast],0),""),"")</f>
        <v/>
      </c>
      <c r="J64" s="55" t="str">
        <f>IFERROR(IF(DatosClientesPotenciales[[#This Row],[Cierre de 
la previsión]] &lt;&gt;"",IF(DatosClientesPotenciales[[#This Row],[Cierre de 
la previsión]] = "Agosto",DatosClientesPotenciales[Forecast],0),""),"")</f>
        <v/>
      </c>
      <c r="K64" s="54" t="str">
        <f>IFERROR(IF(DatosClientesPotenciales[[#This Row],[Cierre de 
la previsión]] &lt;&gt;"",IF(DatosClientesPotenciales[[#This Row],[Cierre de 
la previsión]] = "Septiembre",DatosClientesPotenciales[Forecast],0),""),"")</f>
        <v/>
      </c>
      <c r="L64" s="54" t="str">
        <f>IFERROR(IF(DatosClientesPotenciales[[#This Row],[Cierre de 
la previsión]] &lt;&gt;"",IF(DatosClientesPotenciales[[#This Row],[Cierre de 
la previsión]] = "Octubre",DatosClientesPotenciales[Forecast],0),""),"")</f>
        <v/>
      </c>
      <c r="M64" s="54" t="str">
        <f>IFERROR(IF(DatosClientesPotenciales[[#This Row],[Cierre de 
la previsión]] &lt;&gt;"",IF(DatosClientesPotenciales[[#This Row],[Cierre de 
la previsión]] = "Noviembre",DatosClientesPotenciales[Forecast],0),""),"")</f>
        <v/>
      </c>
      <c r="N64" s="54" t="str">
        <f>IFERROR(IF(DatosClientesPotenciales[[#This Row],[Cierre de 
la previsión]] &lt;&gt;"",IF(DatosClientesPotenciales[[#This Row],[Cierre de 
la previsión]] = "Diciembre",DatosClientesPotenciales[Forecast],0),""),"")</f>
        <v/>
      </c>
      <c r="P64" s="140">
        <f>COUNTIF(DatosClientesPotenciales[[#This Row],[Etapa]],"Prospecto")</f>
        <v>0</v>
      </c>
      <c r="Q64" s="146">
        <f>COUNTIF(DatosClientesPotenciales[[#This Row],[Etapa]],"Atendido")</f>
        <v>0</v>
      </c>
      <c r="R64" s="140">
        <f>COUNTIF(DatosClientesPotenciales[[#This Row],[Etapa]],"Cotización")</f>
        <v>0</v>
      </c>
      <c r="S64" s="140">
        <f>COUNTIF(DatosClientesPotenciales[[#This Row],[Etapa]],"En Pago")</f>
        <v>0</v>
      </c>
      <c r="T64" s="140">
        <f>COUNTIF(DatosClientesPotenciales[[#This Row],[Etapa]],"Perdido")</f>
        <v>0</v>
      </c>
      <c r="U64" s="140">
        <f>COUNTIF(DatosClientesPotenciales[[#This Row],[Etapa]],"Ganada")</f>
        <v>0</v>
      </c>
      <c r="V64" s="141">
        <f>IFERROR(IF(AND('Datos de clientes potenciales'!H64="Ganada", 'Datos de clientes potenciales'!I64&gt;0), 'Datos de clientes potenciales'!I64, 0), "")</f>
        <v>0</v>
      </c>
      <c r="W64" s="137">
        <f>IFERROR(IF(AND('Datos de clientes potenciales'!H64="Prospecto", 'Datos de clientes potenciales'!I64&gt;0), 'Datos de clientes potenciales'!I64, 0), "")</f>
        <v>0</v>
      </c>
      <c r="X64" s="137">
        <f>IFERROR(IF(AND('Datos de clientes potenciales'!H64="Atendido", 'Datos de clientes potenciales'!I64&gt;0), 'Datos de clientes potenciales'!I64, 0), "")</f>
        <v>0</v>
      </c>
      <c r="Y64" s="137">
        <f>IFERROR(IF(AND('Datos de clientes potenciales'!H64="Cotización", 'Datos de clientes potenciales'!I64&gt;0), 'Datos de clientes potenciales'!I64, 0), "")</f>
        <v>0</v>
      </c>
      <c r="Z64" s="147">
        <f>IFERROR(IF(AND('Datos de clientes potenciales'!H64="En pago", 'Datos de clientes potenciales'!I64&gt;0), 'Datos de clientes potenciales'!I64, 0), "")</f>
        <v>0</v>
      </c>
      <c r="AA64" s="148">
        <f>COUNTIF(DatosClientesPotenciales[[#This Row],[Origen del contacto ]],"Prospección")</f>
        <v>0</v>
      </c>
      <c r="AB64" s="149">
        <f>COUNTIF(DatosClientesPotenciales[[#This Row],[Origen del contacto ]],"Sitio web")</f>
        <v>0</v>
      </c>
      <c r="AC64" s="149">
        <f>COUNTIF(DatosClientesPotenciales[[#This Row],[Origen del contacto ]],"Instagram")</f>
        <v>0</v>
      </c>
      <c r="AD64" s="149">
        <f>COUNTIF(DatosClientesPotenciales[[#This Row],[Origen del contacto ]],"Tiktok")</f>
        <v>0</v>
      </c>
      <c r="AE64" s="149">
        <f>COUNTIF(DatosClientesPotenciales[[#This Row],[Origen del contacto ]],"Facebook")</f>
        <v>0</v>
      </c>
      <c r="AF64" s="149">
        <f>COUNTIF(DatosClientesPotenciales[[#This Row],[Origen del contacto ]],"Linkedin")</f>
        <v>0</v>
      </c>
      <c r="AG64" s="149">
        <f>COUNTIF(DatosClientesPotenciales[[#This Row],[Origen del contacto ]],"Google")</f>
        <v>0</v>
      </c>
      <c r="AH64" s="149">
        <f>COUNTIF(DatosClientesPotenciales[[#This Row],[Origen del contacto ]],"Whatsapp")</f>
        <v>0</v>
      </c>
      <c r="AI64" s="146">
        <f>COUNTIF(DatosClientesPotenciales[[#This Row],[Origen del contacto ]],"Otro")</f>
        <v>0</v>
      </c>
    </row>
    <row r="65" spans="2:35" ht="30" customHeight="1" x14ac:dyDescent="0.3">
      <c r="B65" s="51" t="str">
        <f>IFERROR(IF(AND(DatosClientesPotenciales[[#This Row],[Nombre del cliente potencial]] &lt;&gt; "", ROW(VentasPrevistas[Nombre del cliente potencial])&lt;&gt;ÚltimaEntrada),DatosClientesPotenciales[Nombre del cliente potencial], ""),"")</f>
        <v/>
      </c>
      <c r="C65" s="54" t="str">
        <f>IFERROR(IF(DatosClientesPotenciales[[#This Row],[Cierre de 
la previsión]] &lt;&gt;"",IF(DatosClientesPotenciales[[#This Row],[Cierre de 
la previsión]]= "Enero",DatosClientesPotenciales[Forecast],0),""),"")</f>
        <v/>
      </c>
      <c r="D65" s="54" t="str">
        <f>IFERROR(IF(DatosClientesPotenciales[[#This Row],[Cierre de 
la previsión]] &lt;&gt;"",IF(DatosClientesPotenciales[[#This Row],[Cierre de 
la previsión]] = "Febrero",DatosClientesPotenciales[Forecast],0),""),"")</f>
        <v/>
      </c>
      <c r="E65" s="54" t="str">
        <f>IFERROR(IF(DatosClientesPotenciales[[#This Row],[Cierre de 
la previsión]] &lt;&gt;"",IF(DatosClientesPotenciales[[#This Row],[Cierre de 
la previsión]] = "Marzo",DatosClientesPotenciales[Forecast],0),""),"")</f>
        <v/>
      </c>
      <c r="F65" s="55" t="str">
        <f>IFERROR(IF(DatosClientesPotenciales[[#This Row],[Cierre de 
la previsión]] &lt;&gt;"",IF(DatosClientesPotenciales[[#This Row],[Cierre de 
la previsión]] = "Abril",DatosClientesPotenciales[Forecast],0),""),"")</f>
        <v/>
      </c>
      <c r="G65" s="54" t="str">
        <f>IFERROR(IF(DatosClientesPotenciales[[#This Row],[Cierre de 
la previsión]] &lt;&gt;"",IF(DatosClientesPotenciales[[#This Row],[Cierre de 
la previsión]] = "Mayo",DatosClientesPotenciales[Forecast],0),""),"")</f>
        <v/>
      </c>
      <c r="H65" s="54" t="str">
        <f>IFERROR(IF(DatosClientesPotenciales[[#This Row],[Cierre de 
la previsión]] &lt;&gt;"",IF(DatosClientesPotenciales[[#This Row],[Cierre de 
la previsión]] = "Junio",DatosClientesPotenciales[Forecast],0),""),"")</f>
        <v/>
      </c>
      <c r="I65" s="54" t="str">
        <f>IFERROR(IF(DatosClientesPotenciales[[#This Row],[Cierre de 
la previsión]] &lt;&gt;"",IF(DatosClientesPotenciales[[#This Row],[Cierre de 
la previsión]] = "julio",DatosClientesPotenciales[Forecast],0),""),"")</f>
        <v/>
      </c>
      <c r="J65" s="55" t="str">
        <f>IFERROR(IF(DatosClientesPotenciales[[#This Row],[Cierre de 
la previsión]] &lt;&gt;"",IF(DatosClientesPotenciales[[#This Row],[Cierre de 
la previsión]] = "Agosto",DatosClientesPotenciales[Forecast],0),""),"")</f>
        <v/>
      </c>
      <c r="K65" s="54" t="str">
        <f>IFERROR(IF(DatosClientesPotenciales[[#This Row],[Cierre de 
la previsión]] &lt;&gt;"",IF(DatosClientesPotenciales[[#This Row],[Cierre de 
la previsión]] = "Septiembre",DatosClientesPotenciales[Forecast],0),""),"")</f>
        <v/>
      </c>
      <c r="L65" s="54" t="str">
        <f>IFERROR(IF(DatosClientesPotenciales[[#This Row],[Cierre de 
la previsión]] &lt;&gt;"",IF(DatosClientesPotenciales[[#This Row],[Cierre de 
la previsión]] = "Octubre",DatosClientesPotenciales[Forecast],0),""),"")</f>
        <v/>
      </c>
      <c r="M65" s="54" t="str">
        <f>IFERROR(IF(DatosClientesPotenciales[[#This Row],[Cierre de 
la previsión]] &lt;&gt;"",IF(DatosClientesPotenciales[[#This Row],[Cierre de 
la previsión]] = "Noviembre",DatosClientesPotenciales[Forecast],0),""),"")</f>
        <v/>
      </c>
      <c r="N65" s="54" t="str">
        <f>IFERROR(IF(DatosClientesPotenciales[[#This Row],[Cierre de 
la previsión]] &lt;&gt;"",IF(DatosClientesPotenciales[[#This Row],[Cierre de 
la previsión]] = "Diciembre",DatosClientesPotenciales[Forecast],0),""),"")</f>
        <v/>
      </c>
      <c r="P65" s="140">
        <f>COUNTIF(DatosClientesPotenciales[[#This Row],[Etapa]],"Prospecto")</f>
        <v>0</v>
      </c>
      <c r="Q65" s="146">
        <f>COUNTIF(DatosClientesPotenciales[[#This Row],[Etapa]],"Atendido")</f>
        <v>0</v>
      </c>
      <c r="R65" s="140">
        <f>COUNTIF(DatosClientesPotenciales[[#This Row],[Etapa]],"Cotización")</f>
        <v>0</v>
      </c>
      <c r="S65" s="140">
        <f>COUNTIF(DatosClientesPotenciales[[#This Row],[Etapa]],"En Pago")</f>
        <v>0</v>
      </c>
      <c r="T65" s="140">
        <f>COUNTIF(DatosClientesPotenciales[[#This Row],[Etapa]],"Perdido")</f>
        <v>0</v>
      </c>
      <c r="U65" s="140">
        <f>COUNTIF(DatosClientesPotenciales[[#This Row],[Etapa]],"Ganada")</f>
        <v>0</v>
      </c>
      <c r="V65" s="141">
        <f>IFERROR(IF(AND('Datos de clientes potenciales'!H65="Ganada", 'Datos de clientes potenciales'!I65&gt;0), 'Datos de clientes potenciales'!I65, 0), "")</f>
        <v>0</v>
      </c>
      <c r="W65" s="137">
        <f>IFERROR(IF(AND('Datos de clientes potenciales'!H65="Prospecto", 'Datos de clientes potenciales'!I65&gt;0), 'Datos de clientes potenciales'!I65, 0), "")</f>
        <v>0</v>
      </c>
      <c r="X65" s="137">
        <f>IFERROR(IF(AND('Datos de clientes potenciales'!H65="Atendido", 'Datos de clientes potenciales'!I65&gt;0), 'Datos de clientes potenciales'!I65, 0), "")</f>
        <v>0</v>
      </c>
      <c r="Y65" s="137">
        <f>IFERROR(IF(AND('Datos de clientes potenciales'!H65="Cotización", 'Datos de clientes potenciales'!I65&gt;0), 'Datos de clientes potenciales'!I65, 0), "")</f>
        <v>0</v>
      </c>
      <c r="Z65" s="147">
        <f>IFERROR(IF(AND('Datos de clientes potenciales'!H65="En pago", 'Datos de clientes potenciales'!I65&gt;0), 'Datos de clientes potenciales'!I65, 0), "")</f>
        <v>0</v>
      </c>
      <c r="AA65" s="148">
        <f>COUNTIF(DatosClientesPotenciales[[#This Row],[Origen del contacto ]],"Prospección")</f>
        <v>0</v>
      </c>
      <c r="AB65" s="149">
        <f>COUNTIF(DatosClientesPotenciales[[#This Row],[Origen del contacto ]],"Sitio web")</f>
        <v>0</v>
      </c>
      <c r="AC65" s="149">
        <f>COUNTIF(DatosClientesPotenciales[[#This Row],[Origen del contacto ]],"Instagram")</f>
        <v>0</v>
      </c>
      <c r="AD65" s="149">
        <f>COUNTIF(DatosClientesPotenciales[[#This Row],[Origen del contacto ]],"Tiktok")</f>
        <v>0</v>
      </c>
      <c r="AE65" s="149">
        <f>COUNTIF(DatosClientesPotenciales[[#This Row],[Origen del contacto ]],"Facebook")</f>
        <v>0</v>
      </c>
      <c r="AF65" s="149">
        <f>COUNTIF(DatosClientesPotenciales[[#This Row],[Origen del contacto ]],"Linkedin")</f>
        <v>0</v>
      </c>
      <c r="AG65" s="149">
        <f>COUNTIF(DatosClientesPotenciales[[#This Row],[Origen del contacto ]],"Google")</f>
        <v>0</v>
      </c>
      <c r="AH65" s="149">
        <f>COUNTIF(DatosClientesPotenciales[[#This Row],[Origen del contacto ]],"Whatsapp")</f>
        <v>0</v>
      </c>
      <c r="AI65" s="146">
        <f>COUNTIF(DatosClientesPotenciales[[#This Row],[Origen del contacto ]],"Otro")</f>
        <v>0</v>
      </c>
    </row>
    <row r="66" spans="2:35" ht="30" customHeight="1" x14ac:dyDescent="0.3">
      <c r="B66" s="51" t="str">
        <f>IFERROR(IF(AND(DatosClientesPotenciales[[#This Row],[Nombre del cliente potencial]] &lt;&gt; "", ROW(VentasPrevistas[Nombre del cliente potencial])&lt;&gt;ÚltimaEntrada),DatosClientesPotenciales[Nombre del cliente potencial], ""),"")</f>
        <v/>
      </c>
      <c r="C66" s="54" t="str">
        <f>IFERROR(IF(DatosClientesPotenciales[[#This Row],[Cierre de 
la previsión]] &lt;&gt;"",IF(DatosClientesPotenciales[[#This Row],[Cierre de 
la previsión]]= "Enero",DatosClientesPotenciales[Forecast],0),""),"")</f>
        <v/>
      </c>
      <c r="D66" s="54" t="str">
        <f>IFERROR(IF(DatosClientesPotenciales[[#This Row],[Cierre de 
la previsión]] &lt;&gt;"",IF(DatosClientesPotenciales[[#This Row],[Cierre de 
la previsión]] = "Febrero",DatosClientesPotenciales[Forecast],0),""),"")</f>
        <v/>
      </c>
      <c r="E66" s="54" t="str">
        <f>IFERROR(IF(DatosClientesPotenciales[[#This Row],[Cierre de 
la previsión]] &lt;&gt;"",IF(DatosClientesPotenciales[[#This Row],[Cierre de 
la previsión]] = "Marzo",DatosClientesPotenciales[Forecast],0),""),"")</f>
        <v/>
      </c>
      <c r="F66" s="55" t="str">
        <f>IFERROR(IF(DatosClientesPotenciales[[#This Row],[Cierre de 
la previsión]] &lt;&gt;"",IF(DatosClientesPotenciales[[#This Row],[Cierre de 
la previsión]] = "Abril",DatosClientesPotenciales[Forecast],0),""),"")</f>
        <v/>
      </c>
      <c r="G66" s="54" t="str">
        <f>IFERROR(IF(DatosClientesPotenciales[[#This Row],[Cierre de 
la previsión]] &lt;&gt;"",IF(DatosClientesPotenciales[[#This Row],[Cierre de 
la previsión]] = "Mayo",DatosClientesPotenciales[Forecast],0),""),"")</f>
        <v/>
      </c>
      <c r="H66" s="54" t="str">
        <f>IFERROR(IF(DatosClientesPotenciales[[#This Row],[Cierre de 
la previsión]] &lt;&gt;"",IF(DatosClientesPotenciales[[#This Row],[Cierre de 
la previsión]] = "Junio",DatosClientesPotenciales[Forecast],0),""),"")</f>
        <v/>
      </c>
      <c r="I66" s="54" t="str">
        <f>IFERROR(IF(DatosClientesPotenciales[[#This Row],[Cierre de 
la previsión]] &lt;&gt;"",IF(DatosClientesPotenciales[[#This Row],[Cierre de 
la previsión]] = "julio",DatosClientesPotenciales[Forecast],0),""),"")</f>
        <v/>
      </c>
      <c r="J66" s="55" t="str">
        <f>IFERROR(IF(DatosClientesPotenciales[[#This Row],[Cierre de 
la previsión]] &lt;&gt;"",IF(DatosClientesPotenciales[[#This Row],[Cierre de 
la previsión]] = "Agosto",DatosClientesPotenciales[Forecast],0),""),"")</f>
        <v/>
      </c>
      <c r="K66" s="54" t="str">
        <f>IFERROR(IF(DatosClientesPotenciales[[#This Row],[Cierre de 
la previsión]] &lt;&gt;"",IF(DatosClientesPotenciales[[#This Row],[Cierre de 
la previsión]] = "Septiembre",DatosClientesPotenciales[Forecast],0),""),"")</f>
        <v/>
      </c>
      <c r="L66" s="54" t="str">
        <f>IFERROR(IF(DatosClientesPotenciales[[#This Row],[Cierre de 
la previsión]] &lt;&gt;"",IF(DatosClientesPotenciales[[#This Row],[Cierre de 
la previsión]] = "Octubre",DatosClientesPotenciales[Forecast],0),""),"")</f>
        <v/>
      </c>
      <c r="M66" s="54" t="str">
        <f>IFERROR(IF(DatosClientesPotenciales[[#This Row],[Cierre de 
la previsión]] &lt;&gt;"",IF(DatosClientesPotenciales[[#This Row],[Cierre de 
la previsión]] = "Noviembre",DatosClientesPotenciales[Forecast],0),""),"")</f>
        <v/>
      </c>
      <c r="N66" s="54" t="str">
        <f>IFERROR(IF(DatosClientesPotenciales[[#This Row],[Cierre de 
la previsión]] &lt;&gt;"",IF(DatosClientesPotenciales[[#This Row],[Cierre de 
la previsión]] = "Diciembre",DatosClientesPotenciales[Forecast],0),""),"")</f>
        <v/>
      </c>
      <c r="P66" s="140">
        <f>COUNTIF(DatosClientesPotenciales[[#This Row],[Etapa]],"Prospecto")</f>
        <v>0</v>
      </c>
      <c r="Q66" s="146">
        <f>COUNTIF(DatosClientesPotenciales[[#This Row],[Etapa]],"Atendido")</f>
        <v>0</v>
      </c>
      <c r="R66" s="140">
        <f>COUNTIF(DatosClientesPotenciales[[#This Row],[Etapa]],"Cotización")</f>
        <v>0</v>
      </c>
      <c r="S66" s="140">
        <f>COUNTIF(DatosClientesPotenciales[[#This Row],[Etapa]],"En Pago")</f>
        <v>0</v>
      </c>
      <c r="T66" s="140">
        <f>COUNTIF(DatosClientesPotenciales[[#This Row],[Etapa]],"Perdido")</f>
        <v>0</v>
      </c>
      <c r="U66" s="140">
        <f>COUNTIF(DatosClientesPotenciales[[#This Row],[Etapa]],"Ganada")</f>
        <v>0</v>
      </c>
      <c r="V66" s="141">
        <f>IFERROR(IF(AND('Datos de clientes potenciales'!H66="Ganada", 'Datos de clientes potenciales'!I66&gt;0), 'Datos de clientes potenciales'!I66, 0), "")</f>
        <v>0</v>
      </c>
      <c r="W66" s="137">
        <f>IFERROR(IF(AND('Datos de clientes potenciales'!H66="Prospecto", 'Datos de clientes potenciales'!I66&gt;0), 'Datos de clientes potenciales'!I66, 0), "")</f>
        <v>0</v>
      </c>
      <c r="X66" s="137">
        <f>IFERROR(IF(AND('Datos de clientes potenciales'!H66="Atendido", 'Datos de clientes potenciales'!I66&gt;0), 'Datos de clientes potenciales'!I66, 0), "")</f>
        <v>0</v>
      </c>
      <c r="Y66" s="137">
        <f>IFERROR(IF(AND('Datos de clientes potenciales'!H66="Cotización", 'Datos de clientes potenciales'!I66&gt;0), 'Datos de clientes potenciales'!I66, 0), "")</f>
        <v>0</v>
      </c>
      <c r="Z66" s="147">
        <f>IFERROR(IF(AND('Datos de clientes potenciales'!H66="En pago", 'Datos de clientes potenciales'!I66&gt;0), 'Datos de clientes potenciales'!I66, 0), "")</f>
        <v>0</v>
      </c>
      <c r="AA66" s="148">
        <f>COUNTIF(DatosClientesPotenciales[[#This Row],[Origen del contacto ]],"Prospección")</f>
        <v>0</v>
      </c>
      <c r="AB66" s="149">
        <f>COUNTIF(DatosClientesPotenciales[[#This Row],[Origen del contacto ]],"Sitio web")</f>
        <v>0</v>
      </c>
      <c r="AC66" s="149">
        <f>COUNTIF(DatosClientesPotenciales[[#This Row],[Origen del contacto ]],"Instagram")</f>
        <v>0</v>
      </c>
      <c r="AD66" s="149">
        <f>COUNTIF(DatosClientesPotenciales[[#This Row],[Origen del contacto ]],"Tiktok")</f>
        <v>0</v>
      </c>
      <c r="AE66" s="149">
        <f>COUNTIF(DatosClientesPotenciales[[#This Row],[Origen del contacto ]],"Facebook")</f>
        <v>0</v>
      </c>
      <c r="AF66" s="149">
        <f>COUNTIF(DatosClientesPotenciales[[#This Row],[Origen del contacto ]],"Linkedin")</f>
        <v>0</v>
      </c>
      <c r="AG66" s="149">
        <f>COUNTIF(DatosClientesPotenciales[[#This Row],[Origen del contacto ]],"Google")</f>
        <v>0</v>
      </c>
      <c r="AH66" s="149">
        <f>COUNTIF(DatosClientesPotenciales[[#This Row],[Origen del contacto ]],"Whatsapp")</f>
        <v>0</v>
      </c>
      <c r="AI66" s="146">
        <f>COUNTIF(DatosClientesPotenciales[[#This Row],[Origen del contacto ]],"Otro")</f>
        <v>0</v>
      </c>
    </row>
    <row r="67" spans="2:35" ht="30" customHeight="1" x14ac:dyDescent="0.3">
      <c r="B67" s="51" t="str">
        <f>IFERROR(IF(AND(DatosClientesPotenciales[[#This Row],[Nombre del cliente potencial]] &lt;&gt; "", ROW(VentasPrevistas[Nombre del cliente potencial])&lt;&gt;ÚltimaEntrada),DatosClientesPotenciales[Nombre del cliente potencial], ""),"")</f>
        <v/>
      </c>
      <c r="C67" s="54" t="str">
        <f>IFERROR(IF(DatosClientesPotenciales[[#This Row],[Cierre de 
la previsión]] &lt;&gt;"",IF(DatosClientesPotenciales[[#This Row],[Cierre de 
la previsión]]= "Enero",DatosClientesPotenciales[Forecast],0),""),"")</f>
        <v/>
      </c>
      <c r="D67" s="54" t="str">
        <f>IFERROR(IF(DatosClientesPotenciales[[#This Row],[Cierre de 
la previsión]] &lt;&gt;"",IF(DatosClientesPotenciales[[#This Row],[Cierre de 
la previsión]] = "Febrero",DatosClientesPotenciales[Forecast],0),""),"")</f>
        <v/>
      </c>
      <c r="E67" s="54" t="str">
        <f>IFERROR(IF(DatosClientesPotenciales[[#This Row],[Cierre de 
la previsión]] &lt;&gt;"",IF(DatosClientesPotenciales[[#This Row],[Cierre de 
la previsión]] = "Marzo",DatosClientesPotenciales[Forecast],0),""),"")</f>
        <v/>
      </c>
      <c r="F67" s="55" t="str">
        <f>IFERROR(IF(DatosClientesPotenciales[[#This Row],[Cierre de 
la previsión]] &lt;&gt;"",IF(DatosClientesPotenciales[[#This Row],[Cierre de 
la previsión]] = "Abril",DatosClientesPotenciales[Forecast],0),""),"")</f>
        <v/>
      </c>
      <c r="G67" s="54" t="str">
        <f>IFERROR(IF(DatosClientesPotenciales[[#This Row],[Cierre de 
la previsión]] &lt;&gt;"",IF(DatosClientesPotenciales[[#This Row],[Cierre de 
la previsión]] = "Mayo",DatosClientesPotenciales[Forecast],0),""),"")</f>
        <v/>
      </c>
      <c r="H67" s="54" t="str">
        <f>IFERROR(IF(DatosClientesPotenciales[[#This Row],[Cierre de 
la previsión]] &lt;&gt;"",IF(DatosClientesPotenciales[[#This Row],[Cierre de 
la previsión]] = "Junio",DatosClientesPotenciales[Forecast],0),""),"")</f>
        <v/>
      </c>
      <c r="I67" s="54" t="str">
        <f>IFERROR(IF(DatosClientesPotenciales[[#This Row],[Cierre de 
la previsión]] &lt;&gt;"",IF(DatosClientesPotenciales[[#This Row],[Cierre de 
la previsión]] = "julio",DatosClientesPotenciales[Forecast],0),""),"")</f>
        <v/>
      </c>
      <c r="J67" s="55" t="str">
        <f>IFERROR(IF(DatosClientesPotenciales[[#This Row],[Cierre de 
la previsión]] &lt;&gt;"",IF(DatosClientesPotenciales[[#This Row],[Cierre de 
la previsión]] = "Agosto",DatosClientesPotenciales[Forecast],0),""),"")</f>
        <v/>
      </c>
      <c r="K67" s="54" t="str">
        <f>IFERROR(IF(DatosClientesPotenciales[[#This Row],[Cierre de 
la previsión]] &lt;&gt;"",IF(DatosClientesPotenciales[[#This Row],[Cierre de 
la previsión]] = "Septiembre",DatosClientesPotenciales[Forecast],0),""),"")</f>
        <v/>
      </c>
      <c r="L67" s="54" t="str">
        <f>IFERROR(IF(DatosClientesPotenciales[[#This Row],[Cierre de 
la previsión]] &lt;&gt;"",IF(DatosClientesPotenciales[[#This Row],[Cierre de 
la previsión]] = "Octubre",DatosClientesPotenciales[Forecast],0),""),"")</f>
        <v/>
      </c>
      <c r="M67" s="54" t="str">
        <f>IFERROR(IF(DatosClientesPotenciales[[#This Row],[Cierre de 
la previsión]] &lt;&gt;"",IF(DatosClientesPotenciales[[#This Row],[Cierre de 
la previsión]] = "Noviembre",DatosClientesPotenciales[Forecast],0),""),"")</f>
        <v/>
      </c>
      <c r="N67" s="54" t="str">
        <f>IFERROR(IF(DatosClientesPotenciales[[#This Row],[Cierre de 
la previsión]] &lt;&gt;"",IF(DatosClientesPotenciales[[#This Row],[Cierre de 
la previsión]] = "Diciembre",DatosClientesPotenciales[Forecast],0),""),"")</f>
        <v/>
      </c>
      <c r="P67" s="140">
        <f>COUNTIF(DatosClientesPotenciales[[#This Row],[Etapa]],"Prospecto")</f>
        <v>0</v>
      </c>
      <c r="Q67" s="146">
        <f>COUNTIF(DatosClientesPotenciales[[#This Row],[Etapa]],"Atendido")</f>
        <v>0</v>
      </c>
      <c r="R67" s="140">
        <f>COUNTIF(DatosClientesPotenciales[[#This Row],[Etapa]],"Cotización")</f>
        <v>0</v>
      </c>
      <c r="S67" s="140">
        <f>COUNTIF(DatosClientesPotenciales[[#This Row],[Etapa]],"En Pago")</f>
        <v>0</v>
      </c>
      <c r="T67" s="140">
        <f>COUNTIF(DatosClientesPotenciales[[#This Row],[Etapa]],"Perdido")</f>
        <v>0</v>
      </c>
      <c r="U67" s="140">
        <f>COUNTIF(DatosClientesPotenciales[[#This Row],[Etapa]],"Ganada")</f>
        <v>0</v>
      </c>
      <c r="V67" s="141">
        <f>IFERROR(IF(AND('Datos de clientes potenciales'!H67="Ganada", 'Datos de clientes potenciales'!I67&gt;0), 'Datos de clientes potenciales'!I67, 0), "")</f>
        <v>0</v>
      </c>
      <c r="W67" s="137">
        <f>IFERROR(IF(AND('Datos de clientes potenciales'!H67="Prospecto", 'Datos de clientes potenciales'!I67&gt;0), 'Datos de clientes potenciales'!I67, 0), "")</f>
        <v>0</v>
      </c>
      <c r="X67" s="137">
        <f>IFERROR(IF(AND('Datos de clientes potenciales'!H67="Atendido", 'Datos de clientes potenciales'!I67&gt;0), 'Datos de clientes potenciales'!I67, 0), "")</f>
        <v>0</v>
      </c>
      <c r="Y67" s="137">
        <f>IFERROR(IF(AND('Datos de clientes potenciales'!H67="Cotización", 'Datos de clientes potenciales'!I67&gt;0), 'Datos de clientes potenciales'!I67, 0), "")</f>
        <v>0</v>
      </c>
      <c r="Z67" s="147">
        <f>IFERROR(IF(AND('Datos de clientes potenciales'!H67="En pago", 'Datos de clientes potenciales'!I67&gt;0), 'Datos de clientes potenciales'!I67, 0), "")</f>
        <v>0</v>
      </c>
      <c r="AA67" s="148">
        <f>COUNTIF(DatosClientesPotenciales[[#This Row],[Origen del contacto ]],"Prospección")</f>
        <v>0</v>
      </c>
      <c r="AB67" s="149">
        <f>COUNTIF(DatosClientesPotenciales[[#This Row],[Origen del contacto ]],"Sitio web")</f>
        <v>0</v>
      </c>
      <c r="AC67" s="149">
        <f>COUNTIF(DatosClientesPotenciales[[#This Row],[Origen del contacto ]],"Instagram")</f>
        <v>0</v>
      </c>
      <c r="AD67" s="149">
        <f>COUNTIF(DatosClientesPotenciales[[#This Row],[Origen del contacto ]],"Tiktok")</f>
        <v>0</v>
      </c>
      <c r="AE67" s="149">
        <f>COUNTIF(DatosClientesPotenciales[[#This Row],[Origen del contacto ]],"Facebook")</f>
        <v>0</v>
      </c>
      <c r="AF67" s="149">
        <f>COUNTIF(DatosClientesPotenciales[[#This Row],[Origen del contacto ]],"Linkedin")</f>
        <v>0</v>
      </c>
      <c r="AG67" s="149">
        <f>COUNTIF(DatosClientesPotenciales[[#This Row],[Origen del contacto ]],"Google")</f>
        <v>0</v>
      </c>
      <c r="AH67" s="149">
        <f>COUNTIF(DatosClientesPotenciales[[#This Row],[Origen del contacto ]],"Whatsapp")</f>
        <v>0</v>
      </c>
      <c r="AI67" s="146">
        <f>COUNTIF(DatosClientesPotenciales[[#This Row],[Origen del contacto ]],"Otro")</f>
        <v>0</v>
      </c>
    </row>
    <row r="68" spans="2:35" ht="30" customHeight="1" x14ac:dyDescent="0.3">
      <c r="B68" s="51" t="str">
        <f>IFERROR(IF(AND(DatosClientesPotenciales[[#This Row],[Nombre del cliente potencial]] &lt;&gt; "", ROW(VentasPrevistas[Nombre del cliente potencial])&lt;&gt;ÚltimaEntrada),DatosClientesPotenciales[Nombre del cliente potencial], ""),"")</f>
        <v/>
      </c>
      <c r="C68" s="54" t="str">
        <f>IFERROR(IF(DatosClientesPotenciales[[#This Row],[Cierre de 
la previsión]] &lt;&gt;"",IF(DatosClientesPotenciales[[#This Row],[Cierre de 
la previsión]]= "Enero",DatosClientesPotenciales[Forecast],0),""),"")</f>
        <v/>
      </c>
      <c r="D68" s="54" t="str">
        <f>IFERROR(IF(DatosClientesPotenciales[[#This Row],[Cierre de 
la previsión]] &lt;&gt;"",IF(DatosClientesPotenciales[[#This Row],[Cierre de 
la previsión]] = "Febrero",DatosClientesPotenciales[Forecast],0),""),"")</f>
        <v/>
      </c>
      <c r="E68" s="54" t="str">
        <f>IFERROR(IF(DatosClientesPotenciales[[#This Row],[Cierre de 
la previsión]] &lt;&gt;"",IF(DatosClientesPotenciales[[#This Row],[Cierre de 
la previsión]] = "Marzo",DatosClientesPotenciales[Forecast],0),""),"")</f>
        <v/>
      </c>
      <c r="F68" s="55" t="str">
        <f>IFERROR(IF(DatosClientesPotenciales[[#This Row],[Cierre de 
la previsión]] &lt;&gt;"",IF(DatosClientesPotenciales[[#This Row],[Cierre de 
la previsión]] = "Abril",DatosClientesPotenciales[Forecast],0),""),"")</f>
        <v/>
      </c>
      <c r="G68" s="54" t="str">
        <f>IFERROR(IF(DatosClientesPotenciales[[#This Row],[Cierre de 
la previsión]] &lt;&gt;"",IF(DatosClientesPotenciales[[#This Row],[Cierre de 
la previsión]] = "Mayo",DatosClientesPotenciales[Forecast],0),""),"")</f>
        <v/>
      </c>
      <c r="H68" s="54" t="str">
        <f>IFERROR(IF(DatosClientesPotenciales[[#This Row],[Cierre de 
la previsión]] &lt;&gt;"",IF(DatosClientesPotenciales[[#This Row],[Cierre de 
la previsión]] = "Junio",DatosClientesPotenciales[Forecast],0),""),"")</f>
        <v/>
      </c>
      <c r="I68" s="54" t="str">
        <f>IFERROR(IF(DatosClientesPotenciales[[#This Row],[Cierre de 
la previsión]] &lt;&gt;"",IF(DatosClientesPotenciales[[#This Row],[Cierre de 
la previsión]] = "julio",DatosClientesPotenciales[Forecast],0),""),"")</f>
        <v/>
      </c>
      <c r="J68" s="55" t="str">
        <f>IFERROR(IF(DatosClientesPotenciales[[#This Row],[Cierre de 
la previsión]] &lt;&gt;"",IF(DatosClientesPotenciales[[#This Row],[Cierre de 
la previsión]] = "Agosto",DatosClientesPotenciales[Forecast],0),""),"")</f>
        <v/>
      </c>
      <c r="K68" s="54" t="str">
        <f>IFERROR(IF(DatosClientesPotenciales[[#This Row],[Cierre de 
la previsión]] &lt;&gt;"",IF(DatosClientesPotenciales[[#This Row],[Cierre de 
la previsión]] = "Septiembre",DatosClientesPotenciales[Forecast],0),""),"")</f>
        <v/>
      </c>
      <c r="L68" s="54" t="str">
        <f>IFERROR(IF(DatosClientesPotenciales[[#This Row],[Cierre de 
la previsión]] &lt;&gt;"",IF(DatosClientesPotenciales[[#This Row],[Cierre de 
la previsión]] = "Octubre",DatosClientesPotenciales[Forecast],0),""),"")</f>
        <v/>
      </c>
      <c r="M68" s="54" t="str">
        <f>IFERROR(IF(DatosClientesPotenciales[[#This Row],[Cierre de 
la previsión]] &lt;&gt;"",IF(DatosClientesPotenciales[[#This Row],[Cierre de 
la previsión]] = "Noviembre",DatosClientesPotenciales[Forecast],0),""),"")</f>
        <v/>
      </c>
      <c r="N68" s="54" t="str">
        <f>IFERROR(IF(DatosClientesPotenciales[[#This Row],[Cierre de 
la previsión]] &lt;&gt;"",IF(DatosClientesPotenciales[[#This Row],[Cierre de 
la previsión]] = "Diciembre",DatosClientesPotenciales[Forecast],0),""),"")</f>
        <v/>
      </c>
      <c r="P68" s="140">
        <f>COUNTIF(DatosClientesPotenciales[[#This Row],[Etapa]],"Prospecto")</f>
        <v>0</v>
      </c>
      <c r="Q68" s="146">
        <f>COUNTIF(DatosClientesPotenciales[[#This Row],[Etapa]],"Atendido")</f>
        <v>0</v>
      </c>
      <c r="R68" s="140">
        <f>COUNTIF(DatosClientesPotenciales[[#This Row],[Etapa]],"Cotización")</f>
        <v>0</v>
      </c>
      <c r="S68" s="140">
        <f>COUNTIF(DatosClientesPotenciales[[#This Row],[Etapa]],"En Pago")</f>
        <v>0</v>
      </c>
      <c r="T68" s="140">
        <f>COUNTIF(DatosClientesPotenciales[[#This Row],[Etapa]],"Perdido")</f>
        <v>0</v>
      </c>
      <c r="U68" s="140">
        <f>COUNTIF(DatosClientesPotenciales[[#This Row],[Etapa]],"Ganada")</f>
        <v>0</v>
      </c>
      <c r="V68" s="141">
        <f>IFERROR(IF(AND('Datos de clientes potenciales'!H68="Ganada", 'Datos de clientes potenciales'!I68&gt;0), 'Datos de clientes potenciales'!I68, 0), "")</f>
        <v>0</v>
      </c>
      <c r="W68" s="137">
        <f>IFERROR(IF(AND('Datos de clientes potenciales'!H68="Prospecto", 'Datos de clientes potenciales'!I68&gt;0), 'Datos de clientes potenciales'!I68, 0), "")</f>
        <v>0</v>
      </c>
      <c r="X68" s="137">
        <f>IFERROR(IF(AND('Datos de clientes potenciales'!H68="Atendido", 'Datos de clientes potenciales'!I68&gt;0), 'Datos de clientes potenciales'!I68, 0), "")</f>
        <v>0</v>
      </c>
      <c r="Y68" s="137">
        <f>IFERROR(IF(AND('Datos de clientes potenciales'!H68="Cotización", 'Datos de clientes potenciales'!I68&gt;0), 'Datos de clientes potenciales'!I68, 0), "")</f>
        <v>0</v>
      </c>
      <c r="Z68" s="147">
        <f>IFERROR(IF(AND('Datos de clientes potenciales'!H68="En pago", 'Datos de clientes potenciales'!I68&gt;0), 'Datos de clientes potenciales'!I68, 0), "")</f>
        <v>0</v>
      </c>
      <c r="AA68" s="148">
        <f>COUNTIF(DatosClientesPotenciales[[#This Row],[Origen del contacto ]],"Prospección")</f>
        <v>0</v>
      </c>
      <c r="AB68" s="149">
        <f>COUNTIF(DatosClientesPotenciales[[#This Row],[Origen del contacto ]],"Sitio web")</f>
        <v>0</v>
      </c>
      <c r="AC68" s="149">
        <f>COUNTIF(DatosClientesPotenciales[[#This Row],[Origen del contacto ]],"Instagram")</f>
        <v>0</v>
      </c>
      <c r="AD68" s="149">
        <f>COUNTIF(DatosClientesPotenciales[[#This Row],[Origen del contacto ]],"Tiktok")</f>
        <v>0</v>
      </c>
      <c r="AE68" s="149">
        <f>COUNTIF(DatosClientesPotenciales[[#This Row],[Origen del contacto ]],"Facebook")</f>
        <v>0</v>
      </c>
      <c r="AF68" s="149">
        <f>COUNTIF(DatosClientesPotenciales[[#This Row],[Origen del contacto ]],"Linkedin")</f>
        <v>0</v>
      </c>
      <c r="AG68" s="149">
        <f>COUNTIF(DatosClientesPotenciales[[#This Row],[Origen del contacto ]],"Google")</f>
        <v>0</v>
      </c>
      <c r="AH68" s="149">
        <f>COUNTIF(DatosClientesPotenciales[[#This Row],[Origen del contacto ]],"Whatsapp")</f>
        <v>0</v>
      </c>
      <c r="AI68" s="146">
        <f>COUNTIF(DatosClientesPotenciales[[#This Row],[Origen del contacto ]],"Otro")</f>
        <v>0</v>
      </c>
    </row>
    <row r="69" spans="2:35" ht="30" customHeight="1" x14ac:dyDescent="0.3">
      <c r="B69" s="51" t="str">
        <f>IFERROR(IF(AND(DatosClientesPotenciales[[#This Row],[Nombre del cliente potencial]] &lt;&gt; "", ROW(VentasPrevistas[Nombre del cliente potencial])&lt;&gt;ÚltimaEntrada),DatosClientesPotenciales[Nombre del cliente potencial], ""),"")</f>
        <v/>
      </c>
      <c r="C69" s="54" t="str">
        <f>IFERROR(IF(DatosClientesPotenciales[[#This Row],[Cierre de 
la previsión]] &lt;&gt;"",IF(DatosClientesPotenciales[[#This Row],[Cierre de 
la previsión]]= "Enero",DatosClientesPotenciales[Forecast],0),""),"")</f>
        <v/>
      </c>
      <c r="D69" s="54" t="str">
        <f>IFERROR(IF(DatosClientesPotenciales[[#This Row],[Cierre de 
la previsión]] &lt;&gt;"",IF(DatosClientesPotenciales[[#This Row],[Cierre de 
la previsión]] = "Febrero",DatosClientesPotenciales[Forecast],0),""),"")</f>
        <v/>
      </c>
      <c r="E69" s="54" t="str">
        <f>IFERROR(IF(DatosClientesPotenciales[[#This Row],[Cierre de 
la previsión]] &lt;&gt;"",IF(DatosClientesPotenciales[[#This Row],[Cierre de 
la previsión]] = "Marzo",DatosClientesPotenciales[Forecast],0),""),"")</f>
        <v/>
      </c>
      <c r="F69" s="55" t="str">
        <f>IFERROR(IF(DatosClientesPotenciales[[#This Row],[Cierre de 
la previsión]] &lt;&gt;"",IF(DatosClientesPotenciales[[#This Row],[Cierre de 
la previsión]] = "Abril",DatosClientesPotenciales[Forecast],0),""),"")</f>
        <v/>
      </c>
      <c r="G69" s="54" t="str">
        <f>IFERROR(IF(DatosClientesPotenciales[[#This Row],[Cierre de 
la previsión]] &lt;&gt;"",IF(DatosClientesPotenciales[[#This Row],[Cierre de 
la previsión]] = "Mayo",DatosClientesPotenciales[Forecast],0),""),"")</f>
        <v/>
      </c>
      <c r="H69" s="54" t="str">
        <f>IFERROR(IF(DatosClientesPotenciales[[#This Row],[Cierre de 
la previsión]] &lt;&gt;"",IF(DatosClientesPotenciales[[#This Row],[Cierre de 
la previsión]] = "Junio",DatosClientesPotenciales[Forecast],0),""),"")</f>
        <v/>
      </c>
      <c r="I69" s="54" t="str">
        <f>IFERROR(IF(DatosClientesPotenciales[[#This Row],[Cierre de 
la previsión]] &lt;&gt;"",IF(DatosClientesPotenciales[[#This Row],[Cierre de 
la previsión]] = "julio",DatosClientesPotenciales[Forecast],0),""),"")</f>
        <v/>
      </c>
      <c r="J69" s="55" t="str">
        <f>IFERROR(IF(DatosClientesPotenciales[[#This Row],[Cierre de 
la previsión]] &lt;&gt;"",IF(DatosClientesPotenciales[[#This Row],[Cierre de 
la previsión]] = "Agosto",DatosClientesPotenciales[Forecast],0),""),"")</f>
        <v/>
      </c>
      <c r="K69" s="54" t="str">
        <f>IFERROR(IF(DatosClientesPotenciales[[#This Row],[Cierre de 
la previsión]] &lt;&gt;"",IF(DatosClientesPotenciales[[#This Row],[Cierre de 
la previsión]] = "Septiembre",DatosClientesPotenciales[Forecast],0),""),"")</f>
        <v/>
      </c>
      <c r="L69" s="54" t="str">
        <f>IFERROR(IF(DatosClientesPotenciales[[#This Row],[Cierre de 
la previsión]] &lt;&gt;"",IF(DatosClientesPotenciales[[#This Row],[Cierre de 
la previsión]] = "Octubre",DatosClientesPotenciales[Forecast],0),""),"")</f>
        <v/>
      </c>
      <c r="M69" s="54" t="str">
        <f>IFERROR(IF(DatosClientesPotenciales[[#This Row],[Cierre de 
la previsión]] &lt;&gt;"",IF(DatosClientesPotenciales[[#This Row],[Cierre de 
la previsión]] = "Noviembre",DatosClientesPotenciales[Forecast],0),""),"")</f>
        <v/>
      </c>
      <c r="N69" s="54" t="str">
        <f>IFERROR(IF(DatosClientesPotenciales[[#This Row],[Cierre de 
la previsión]] &lt;&gt;"",IF(DatosClientesPotenciales[[#This Row],[Cierre de 
la previsión]] = "Diciembre",DatosClientesPotenciales[Forecast],0),""),"")</f>
        <v/>
      </c>
      <c r="P69" s="140">
        <f>COUNTIF(DatosClientesPotenciales[[#This Row],[Etapa]],"Prospecto")</f>
        <v>0</v>
      </c>
      <c r="Q69" s="146">
        <f>COUNTIF(DatosClientesPotenciales[[#This Row],[Etapa]],"Atendido")</f>
        <v>0</v>
      </c>
      <c r="R69" s="140">
        <f>COUNTIF(DatosClientesPotenciales[[#This Row],[Etapa]],"Cotización")</f>
        <v>0</v>
      </c>
      <c r="S69" s="140">
        <f>COUNTIF(DatosClientesPotenciales[[#This Row],[Etapa]],"En Pago")</f>
        <v>0</v>
      </c>
      <c r="T69" s="140">
        <f>COUNTIF(DatosClientesPotenciales[[#This Row],[Etapa]],"Perdido")</f>
        <v>0</v>
      </c>
      <c r="U69" s="140">
        <f>COUNTIF(DatosClientesPotenciales[[#This Row],[Etapa]],"Ganada")</f>
        <v>0</v>
      </c>
      <c r="V69" s="141">
        <f>IFERROR(IF(AND('Datos de clientes potenciales'!H69="Ganada", 'Datos de clientes potenciales'!I69&gt;0), 'Datos de clientes potenciales'!I69, 0), "")</f>
        <v>0</v>
      </c>
      <c r="W69" s="137">
        <f>IFERROR(IF(AND('Datos de clientes potenciales'!H69="Prospecto", 'Datos de clientes potenciales'!I69&gt;0), 'Datos de clientes potenciales'!I69, 0), "")</f>
        <v>0</v>
      </c>
      <c r="X69" s="137">
        <f>IFERROR(IF(AND('Datos de clientes potenciales'!H69="Atendido", 'Datos de clientes potenciales'!I69&gt;0), 'Datos de clientes potenciales'!I69, 0), "")</f>
        <v>0</v>
      </c>
      <c r="Y69" s="137">
        <f>IFERROR(IF(AND('Datos de clientes potenciales'!H69="Cotización", 'Datos de clientes potenciales'!I69&gt;0), 'Datos de clientes potenciales'!I69, 0), "")</f>
        <v>0</v>
      </c>
      <c r="Z69" s="147">
        <f>IFERROR(IF(AND('Datos de clientes potenciales'!H69="En pago", 'Datos de clientes potenciales'!I69&gt;0), 'Datos de clientes potenciales'!I69, 0), "")</f>
        <v>0</v>
      </c>
      <c r="AA69" s="148">
        <f>COUNTIF(DatosClientesPotenciales[[#This Row],[Origen del contacto ]],"Prospección")</f>
        <v>0</v>
      </c>
      <c r="AB69" s="149">
        <f>COUNTIF(DatosClientesPotenciales[[#This Row],[Origen del contacto ]],"Sitio web")</f>
        <v>0</v>
      </c>
      <c r="AC69" s="149">
        <f>COUNTIF(DatosClientesPotenciales[[#This Row],[Origen del contacto ]],"Instagram")</f>
        <v>0</v>
      </c>
      <c r="AD69" s="149">
        <f>COUNTIF(DatosClientesPotenciales[[#This Row],[Origen del contacto ]],"Tiktok")</f>
        <v>0</v>
      </c>
      <c r="AE69" s="149">
        <f>COUNTIF(DatosClientesPotenciales[[#This Row],[Origen del contacto ]],"Facebook")</f>
        <v>0</v>
      </c>
      <c r="AF69" s="149">
        <f>COUNTIF(DatosClientesPotenciales[[#This Row],[Origen del contacto ]],"Linkedin")</f>
        <v>0</v>
      </c>
      <c r="AG69" s="149">
        <f>COUNTIF(DatosClientesPotenciales[[#This Row],[Origen del contacto ]],"Google")</f>
        <v>0</v>
      </c>
      <c r="AH69" s="149">
        <f>COUNTIF(DatosClientesPotenciales[[#This Row],[Origen del contacto ]],"Whatsapp")</f>
        <v>0</v>
      </c>
      <c r="AI69" s="146">
        <f>COUNTIF(DatosClientesPotenciales[[#This Row],[Origen del contacto ]],"Otro")</f>
        <v>0</v>
      </c>
    </row>
    <row r="70" spans="2:35" ht="30" customHeight="1" x14ac:dyDescent="0.3">
      <c r="B70" s="51" t="str">
        <f>IFERROR(IF(AND(DatosClientesPotenciales[[#This Row],[Nombre del cliente potencial]] &lt;&gt; "", ROW(VentasPrevistas[Nombre del cliente potencial])&lt;&gt;ÚltimaEntrada),DatosClientesPotenciales[Nombre del cliente potencial], ""),"")</f>
        <v/>
      </c>
      <c r="C70" s="54" t="str">
        <f>IFERROR(IF(DatosClientesPotenciales[[#This Row],[Cierre de 
la previsión]] &lt;&gt;"",IF(DatosClientesPotenciales[[#This Row],[Cierre de 
la previsión]]= "Enero",DatosClientesPotenciales[Forecast],0),""),"")</f>
        <v/>
      </c>
      <c r="D70" s="54" t="str">
        <f>IFERROR(IF(DatosClientesPotenciales[[#This Row],[Cierre de 
la previsión]] &lt;&gt;"",IF(DatosClientesPotenciales[[#This Row],[Cierre de 
la previsión]] = "Febrero",DatosClientesPotenciales[Forecast],0),""),"")</f>
        <v/>
      </c>
      <c r="E70" s="54" t="str">
        <f>IFERROR(IF(DatosClientesPotenciales[[#This Row],[Cierre de 
la previsión]] &lt;&gt;"",IF(DatosClientesPotenciales[[#This Row],[Cierre de 
la previsión]] = "Marzo",DatosClientesPotenciales[Forecast],0),""),"")</f>
        <v/>
      </c>
      <c r="F70" s="55" t="str">
        <f>IFERROR(IF(DatosClientesPotenciales[[#This Row],[Cierre de 
la previsión]] &lt;&gt;"",IF(DatosClientesPotenciales[[#This Row],[Cierre de 
la previsión]] = "Abril",DatosClientesPotenciales[Forecast],0),""),"")</f>
        <v/>
      </c>
      <c r="G70" s="54" t="str">
        <f>IFERROR(IF(DatosClientesPotenciales[[#This Row],[Cierre de 
la previsión]] &lt;&gt;"",IF(DatosClientesPotenciales[[#This Row],[Cierre de 
la previsión]] = "Mayo",DatosClientesPotenciales[Forecast],0),""),"")</f>
        <v/>
      </c>
      <c r="H70" s="54" t="str">
        <f>IFERROR(IF(DatosClientesPotenciales[[#This Row],[Cierre de 
la previsión]] &lt;&gt;"",IF(DatosClientesPotenciales[[#This Row],[Cierre de 
la previsión]] = "Junio",DatosClientesPotenciales[Forecast],0),""),"")</f>
        <v/>
      </c>
      <c r="I70" s="54" t="str">
        <f>IFERROR(IF(DatosClientesPotenciales[[#This Row],[Cierre de 
la previsión]] &lt;&gt;"",IF(DatosClientesPotenciales[[#This Row],[Cierre de 
la previsión]] = "julio",DatosClientesPotenciales[Forecast],0),""),"")</f>
        <v/>
      </c>
      <c r="J70" s="55" t="str">
        <f>IFERROR(IF(DatosClientesPotenciales[[#This Row],[Cierre de 
la previsión]] &lt;&gt;"",IF(DatosClientesPotenciales[[#This Row],[Cierre de 
la previsión]] = "Agosto",DatosClientesPotenciales[Forecast],0),""),"")</f>
        <v/>
      </c>
      <c r="K70" s="54" t="str">
        <f>IFERROR(IF(DatosClientesPotenciales[[#This Row],[Cierre de 
la previsión]] &lt;&gt;"",IF(DatosClientesPotenciales[[#This Row],[Cierre de 
la previsión]] = "Septiembre",DatosClientesPotenciales[Forecast],0),""),"")</f>
        <v/>
      </c>
      <c r="L70" s="54" t="str">
        <f>IFERROR(IF(DatosClientesPotenciales[[#This Row],[Cierre de 
la previsión]] &lt;&gt;"",IF(DatosClientesPotenciales[[#This Row],[Cierre de 
la previsión]] = "Octubre",DatosClientesPotenciales[Forecast],0),""),"")</f>
        <v/>
      </c>
      <c r="M70" s="54" t="str">
        <f>IFERROR(IF(DatosClientesPotenciales[[#This Row],[Cierre de 
la previsión]] &lt;&gt;"",IF(DatosClientesPotenciales[[#This Row],[Cierre de 
la previsión]] = "Noviembre",DatosClientesPotenciales[Forecast],0),""),"")</f>
        <v/>
      </c>
      <c r="N70" s="54" t="str">
        <f>IFERROR(IF(DatosClientesPotenciales[[#This Row],[Cierre de 
la previsión]] &lt;&gt;"",IF(DatosClientesPotenciales[[#This Row],[Cierre de 
la previsión]] = "Diciembre",DatosClientesPotenciales[Forecast],0),""),"")</f>
        <v/>
      </c>
      <c r="P70" s="140">
        <f>COUNTIF(DatosClientesPotenciales[[#This Row],[Etapa]],"Prospecto")</f>
        <v>0</v>
      </c>
      <c r="Q70" s="146">
        <f>COUNTIF(DatosClientesPotenciales[[#This Row],[Etapa]],"Atendido")</f>
        <v>0</v>
      </c>
      <c r="R70" s="140">
        <f>COUNTIF(DatosClientesPotenciales[[#This Row],[Etapa]],"Cotización")</f>
        <v>0</v>
      </c>
      <c r="S70" s="140">
        <f>COUNTIF(DatosClientesPotenciales[[#This Row],[Etapa]],"En Pago")</f>
        <v>0</v>
      </c>
      <c r="T70" s="140">
        <f>COUNTIF(DatosClientesPotenciales[[#This Row],[Etapa]],"Perdido")</f>
        <v>0</v>
      </c>
      <c r="U70" s="140">
        <f>COUNTIF(DatosClientesPotenciales[[#This Row],[Etapa]],"Ganada")</f>
        <v>0</v>
      </c>
      <c r="V70" s="141">
        <f>IFERROR(IF(AND('Datos de clientes potenciales'!H70="Ganada", 'Datos de clientes potenciales'!I70&gt;0), 'Datos de clientes potenciales'!I70, 0), "")</f>
        <v>0</v>
      </c>
      <c r="W70" s="137">
        <f>IFERROR(IF(AND('Datos de clientes potenciales'!H70="Prospecto", 'Datos de clientes potenciales'!I70&gt;0), 'Datos de clientes potenciales'!I70, 0), "")</f>
        <v>0</v>
      </c>
      <c r="X70" s="137">
        <f>IFERROR(IF(AND('Datos de clientes potenciales'!H70="Atendido", 'Datos de clientes potenciales'!I70&gt;0), 'Datos de clientes potenciales'!I70, 0), "")</f>
        <v>0</v>
      </c>
      <c r="Y70" s="137">
        <f>IFERROR(IF(AND('Datos de clientes potenciales'!H70="Cotización", 'Datos de clientes potenciales'!I70&gt;0), 'Datos de clientes potenciales'!I70, 0), "")</f>
        <v>0</v>
      </c>
      <c r="Z70" s="147">
        <f>IFERROR(IF(AND('Datos de clientes potenciales'!H70="En pago", 'Datos de clientes potenciales'!I70&gt;0), 'Datos de clientes potenciales'!I70, 0), "")</f>
        <v>0</v>
      </c>
      <c r="AA70" s="148">
        <f>COUNTIF(DatosClientesPotenciales[[#This Row],[Origen del contacto ]],"Prospección")</f>
        <v>0</v>
      </c>
      <c r="AB70" s="149">
        <f>COUNTIF(DatosClientesPotenciales[[#This Row],[Origen del contacto ]],"Sitio web")</f>
        <v>0</v>
      </c>
      <c r="AC70" s="149">
        <f>COUNTIF(DatosClientesPotenciales[[#This Row],[Origen del contacto ]],"Instagram")</f>
        <v>0</v>
      </c>
      <c r="AD70" s="149">
        <f>COUNTIF(DatosClientesPotenciales[[#This Row],[Origen del contacto ]],"Tiktok")</f>
        <v>0</v>
      </c>
      <c r="AE70" s="149">
        <f>COUNTIF(DatosClientesPotenciales[[#This Row],[Origen del contacto ]],"Facebook")</f>
        <v>0</v>
      </c>
      <c r="AF70" s="149">
        <f>COUNTIF(DatosClientesPotenciales[[#This Row],[Origen del contacto ]],"Linkedin")</f>
        <v>0</v>
      </c>
      <c r="AG70" s="149">
        <f>COUNTIF(DatosClientesPotenciales[[#This Row],[Origen del contacto ]],"Google")</f>
        <v>0</v>
      </c>
      <c r="AH70" s="149">
        <f>COUNTIF(DatosClientesPotenciales[[#This Row],[Origen del contacto ]],"Whatsapp")</f>
        <v>0</v>
      </c>
      <c r="AI70" s="146">
        <f>COUNTIF(DatosClientesPotenciales[[#This Row],[Origen del contacto ]],"Otro")</f>
        <v>0</v>
      </c>
    </row>
    <row r="71" spans="2:35" ht="30" customHeight="1" x14ac:dyDescent="0.3">
      <c r="B71" s="51" t="str">
        <f>IFERROR(IF(AND(DatosClientesPotenciales[[#This Row],[Nombre del cliente potencial]] &lt;&gt; "", ROW(VentasPrevistas[Nombre del cliente potencial])&lt;&gt;ÚltimaEntrada),DatosClientesPotenciales[Nombre del cliente potencial], ""),"")</f>
        <v/>
      </c>
      <c r="C71" s="54" t="str">
        <f>IFERROR(IF(DatosClientesPotenciales[[#This Row],[Cierre de 
la previsión]] &lt;&gt;"",IF(DatosClientesPotenciales[[#This Row],[Cierre de 
la previsión]]= "Enero",DatosClientesPotenciales[Forecast],0),""),"")</f>
        <v/>
      </c>
      <c r="D71" s="54" t="str">
        <f>IFERROR(IF(DatosClientesPotenciales[[#This Row],[Cierre de 
la previsión]] &lt;&gt;"",IF(DatosClientesPotenciales[[#This Row],[Cierre de 
la previsión]] = "Febrero",DatosClientesPotenciales[Forecast],0),""),"")</f>
        <v/>
      </c>
      <c r="E71" s="54" t="str">
        <f>IFERROR(IF(DatosClientesPotenciales[[#This Row],[Cierre de 
la previsión]] &lt;&gt;"",IF(DatosClientesPotenciales[[#This Row],[Cierre de 
la previsión]] = "Marzo",DatosClientesPotenciales[Forecast],0),""),"")</f>
        <v/>
      </c>
      <c r="F71" s="55" t="str">
        <f>IFERROR(IF(DatosClientesPotenciales[[#This Row],[Cierre de 
la previsión]] &lt;&gt;"",IF(DatosClientesPotenciales[[#This Row],[Cierre de 
la previsión]] = "Abril",DatosClientesPotenciales[Forecast],0),""),"")</f>
        <v/>
      </c>
      <c r="G71" s="54" t="str">
        <f>IFERROR(IF(DatosClientesPotenciales[[#This Row],[Cierre de 
la previsión]] &lt;&gt;"",IF(DatosClientesPotenciales[[#This Row],[Cierre de 
la previsión]] = "Mayo",DatosClientesPotenciales[Forecast],0),""),"")</f>
        <v/>
      </c>
      <c r="H71" s="54" t="str">
        <f>IFERROR(IF(DatosClientesPotenciales[[#This Row],[Cierre de 
la previsión]] &lt;&gt;"",IF(DatosClientesPotenciales[[#This Row],[Cierre de 
la previsión]] = "Junio",DatosClientesPotenciales[Forecast],0),""),"")</f>
        <v/>
      </c>
      <c r="I71" s="54" t="str">
        <f>IFERROR(IF(DatosClientesPotenciales[[#This Row],[Cierre de 
la previsión]] &lt;&gt;"",IF(DatosClientesPotenciales[[#This Row],[Cierre de 
la previsión]] = "julio",DatosClientesPotenciales[Forecast],0),""),"")</f>
        <v/>
      </c>
      <c r="J71" s="55" t="str">
        <f>IFERROR(IF(DatosClientesPotenciales[[#This Row],[Cierre de 
la previsión]] &lt;&gt;"",IF(DatosClientesPotenciales[[#This Row],[Cierre de 
la previsión]] = "Agosto",DatosClientesPotenciales[Forecast],0),""),"")</f>
        <v/>
      </c>
      <c r="K71" s="54" t="str">
        <f>IFERROR(IF(DatosClientesPotenciales[[#This Row],[Cierre de 
la previsión]] &lt;&gt;"",IF(DatosClientesPotenciales[[#This Row],[Cierre de 
la previsión]] = "Septiembre",DatosClientesPotenciales[Forecast],0),""),"")</f>
        <v/>
      </c>
      <c r="L71" s="54" t="str">
        <f>IFERROR(IF(DatosClientesPotenciales[[#This Row],[Cierre de 
la previsión]] &lt;&gt;"",IF(DatosClientesPotenciales[[#This Row],[Cierre de 
la previsión]] = "Octubre",DatosClientesPotenciales[Forecast],0),""),"")</f>
        <v/>
      </c>
      <c r="M71" s="54" t="str">
        <f>IFERROR(IF(DatosClientesPotenciales[[#This Row],[Cierre de 
la previsión]] &lt;&gt;"",IF(DatosClientesPotenciales[[#This Row],[Cierre de 
la previsión]] = "Noviembre",DatosClientesPotenciales[Forecast],0),""),"")</f>
        <v/>
      </c>
      <c r="N71" s="54" t="str">
        <f>IFERROR(IF(DatosClientesPotenciales[[#This Row],[Cierre de 
la previsión]] &lt;&gt;"",IF(DatosClientesPotenciales[[#This Row],[Cierre de 
la previsión]] = "Diciembre",DatosClientesPotenciales[Forecast],0),""),"")</f>
        <v/>
      </c>
      <c r="P71" s="140">
        <f>COUNTIF(DatosClientesPotenciales[[#This Row],[Etapa]],"Prospecto")</f>
        <v>0</v>
      </c>
      <c r="Q71" s="146">
        <f>COUNTIF(DatosClientesPotenciales[[#This Row],[Etapa]],"Atendido")</f>
        <v>0</v>
      </c>
      <c r="R71" s="140">
        <f>COUNTIF(DatosClientesPotenciales[[#This Row],[Etapa]],"Cotización")</f>
        <v>0</v>
      </c>
      <c r="S71" s="140">
        <f>COUNTIF(DatosClientesPotenciales[[#This Row],[Etapa]],"En Pago")</f>
        <v>0</v>
      </c>
      <c r="T71" s="140">
        <f>COUNTIF(DatosClientesPotenciales[[#This Row],[Etapa]],"Perdido")</f>
        <v>0</v>
      </c>
      <c r="U71" s="140">
        <f>COUNTIF(DatosClientesPotenciales[[#This Row],[Etapa]],"Ganada")</f>
        <v>0</v>
      </c>
      <c r="V71" s="141">
        <f>IFERROR(IF(AND('Datos de clientes potenciales'!H71="Ganada", 'Datos de clientes potenciales'!I71&gt;0), 'Datos de clientes potenciales'!I71, 0), "")</f>
        <v>0</v>
      </c>
      <c r="W71" s="137">
        <f>IFERROR(IF(AND('Datos de clientes potenciales'!H71="Prospecto", 'Datos de clientes potenciales'!I71&gt;0), 'Datos de clientes potenciales'!I71, 0), "")</f>
        <v>0</v>
      </c>
      <c r="X71" s="137">
        <f>IFERROR(IF(AND('Datos de clientes potenciales'!H71="Atendido", 'Datos de clientes potenciales'!I71&gt;0), 'Datos de clientes potenciales'!I71, 0), "")</f>
        <v>0</v>
      </c>
      <c r="Y71" s="137">
        <f>IFERROR(IF(AND('Datos de clientes potenciales'!H71="Cotización", 'Datos de clientes potenciales'!I71&gt;0), 'Datos de clientes potenciales'!I71, 0), "")</f>
        <v>0</v>
      </c>
      <c r="Z71" s="147">
        <f>IFERROR(IF(AND('Datos de clientes potenciales'!H71="En pago", 'Datos de clientes potenciales'!I71&gt;0), 'Datos de clientes potenciales'!I71, 0), "")</f>
        <v>0</v>
      </c>
      <c r="AA71" s="148">
        <f>COUNTIF(DatosClientesPotenciales[[#This Row],[Origen del contacto ]],"Prospección")</f>
        <v>0</v>
      </c>
      <c r="AB71" s="149">
        <f>COUNTIF(DatosClientesPotenciales[[#This Row],[Origen del contacto ]],"Sitio web")</f>
        <v>0</v>
      </c>
      <c r="AC71" s="149">
        <f>COUNTIF(DatosClientesPotenciales[[#This Row],[Origen del contacto ]],"Instagram")</f>
        <v>0</v>
      </c>
      <c r="AD71" s="149">
        <f>COUNTIF(DatosClientesPotenciales[[#This Row],[Origen del contacto ]],"Tiktok")</f>
        <v>0</v>
      </c>
      <c r="AE71" s="149">
        <f>COUNTIF(DatosClientesPotenciales[[#This Row],[Origen del contacto ]],"Facebook")</f>
        <v>0</v>
      </c>
      <c r="AF71" s="149">
        <f>COUNTIF(DatosClientesPotenciales[[#This Row],[Origen del contacto ]],"Linkedin")</f>
        <v>0</v>
      </c>
      <c r="AG71" s="149">
        <f>COUNTIF(DatosClientesPotenciales[[#This Row],[Origen del contacto ]],"Google")</f>
        <v>0</v>
      </c>
      <c r="AH71" s="149">
        <f>COUNTIF(DatosClientesPotenciales[[#This Row],[Origen del contacto ]],"Whatsapp")</f>
        <v>0</v>
      </c>
      <c r="AI71" s="146">
        <f>COUNTIF(DatosClientesPotenciales[[#This Row],[Origen del contacto ]],"Otro")</f>
        <v>0</v>
      </c>
    </row>
    <row r="72" spans="2:35" ht="30" customHeight="1" x14ac:dyDescent="0.3">
      <c r="B72" s="51" t="str">
        <f>IFERROR(IF(AND(DatosClientesPotenciales[[#This Row],[Nombre del cliente potencial]] &lt;&gt; "", ROW(VentasPrevistas[Nombre del cliente potencial])&lt;&gt;ÚltimaEntrada),DatosClientesPotenciales[Nombre del cliente potencial], ""),"")</f>
        <v/>
      </c>
      <c r="C72" s="54" t="str">
        <f>IFERROR(IF(DatosClientesPotenciales[[#This Row],[Cierre de 
la previsión]] &lt;&gt;"",IF(DatosClientesPotenciales[[#This Row],[Cierre de 
la previsión]]= "Enero",DatosClientesPotenciales[Forecast],0),""),"")</f>
        <v/>
      </c>
      <c r="D72" s="54" t="str">
        <f>IFERROR(IF(DatosClientesPotenciales[[#This Row],[Cierre de 
la previsión]] &lt;&gt;"",IF(DatosClientesPotenciales[[#This Row],[Cierre de 
la previsión]] = "Febrero",DatosClientesPotenciales[Forecast],0),""),"")</f>
        <v/>
      </c>
      <c r="E72" s="54" t="str">
        <f>IFERROR(IF(DatosClientesPotenciales[[#This Row],[Cierre de 
la previsión]] &lt;&gt;"",IF(DatosClientesPotenciales[[#This Row],[Cierre de 
la previsión]] = "Marzo",DatosClientesPotenciales[Forecast],0),""),"")</f>
        <v/>
      </c>
      <c r="F72" s="55" t="str">
        <f>IFERROR(IF(DatosClientesPotenciales[[#This Row],[Cierre de 
la previsión]] &lt;&gt;"",IF(DatosClientesPotenciales[[#This Row],[Cierre de 
la previsión]] = "Abril",DatosClientesPotenciales[Forecast],0),""),"")</f>
        <v/>
      </c>
      <c r="G72" s="54" t="str">
        <f>IFERROR(IF(DatosClientesPotenciales[[#This Row],[Cierre de 
la previsión]] &lt;&gt;"",IF(DatosClientesPotenciales[[#This Row],[Cierre de 
la previsión]] = "Mayo",DatosClientesPotenciales[Forecast],0),""),"")</f>
        <v/>
      </c>
      <c r="H72" s="54" t="str">
        <f>IFERROR(IF(DatosClientesPotenciales[[#This Row],[Cierre de 
la previsión]] &lt;&gt;"",IF(DatosClientesPotenciales[[#This Row],[Cierre de 
la previsión]] = "Junio",DatosClientesPotenciales[Forecast],0),""),"")</f>
        <v/>
      </c>
      <c r="I72" s="54" t="str">
        <f>IFERROR(IF(DatosClientesPotenciales[[#This Row],[Cierre de 
la previsión]] &lt;&gt;"",IF(DatosClientesPotenciales[[#This Row],[Cierre de 
la previsión]] = "julio",DatosClientesPotenciales[Forecast],0),""),"")</f>
        <v/>
      </c>
      <c r="J72" s="55" t="str">
        <f>IFERROR(IF(DatosClientesPotenciales[[#This Row],[Cierre de 
la previsión]] &lt;&gt;"",IF(DatosClientesPotenciales[[#This Row],[Cierre de 
la previsión]] = "Agosto",DatosClientesPotenciales[Forecast],0),""),"")</f>
        <v/>
      </c>
      <c r="K72" s="54" t="str">
        <f>IFERROR(IF(DatosClientesPotenciales[[#This Row],[Cierre de 
la previsión]] &lt;&gt;"",IF(DatosClientesPotenciales[[#This Row],[Cierre de 
la previsión]] = "Septiembre",DatosClientesPotenciales[Forecast],0),""),"")</f>
        <v/>
      </c>
      <c r="L72" s="54" t="str">
        <f>IFERROR(IF(DatosClientesPotenciales[[#This Row],[Cierre de 
la previsión]] &lt;&gt;"",IF(DatosClientesPotenciales[[#This Row],[Cierre de 
la previsión]] = "Octubre",DatosClientesPotenciales[Forecast],0),""),"")</f>
        <v/>
      </c>
      <c r="M72" s="54" t="str">
        <f>IFERROR(IF(DatosClientesPotenciales[[#This Row],[Cierre de 
la previsión]] &lt;&gt;"",IF(DatosClientesPotenciales[[#This Row],[Cierre de 
la previsión]] = "Noviembre",DatosClientesPotenciales[Forecast],0),""),"")</f>
        <v/>
      </c>
      <c r="N72" s="54" t="str">
        <f>IFERROR(IF(DatosClientesPotenciales[[#This Row],[Cierre de 
la previsión]] &lt;&gt;"",IF(DatosClientesPotenciales[[#This Row],[Cierre de 
la previsión]] = "Diciembre",DatosClientesPotenciales[Forecast],0),""),"")</f>
        <v/>
      </c>
      <c r="P72" s="140">
        <f>COUNTIF(DatosClientesPotenciales[[#This Row],[Etapa]],"Prospecto")</f>
        <v>0</v>
      </c>
      <c r="Q72" s="146">
        <f>COUNTIF(DatosClientesPotenciales[[#This Row],[Etapa]],"Atendido")</f>
        <v>0</v>
      </c>
      <c r="R72" s="140">
        <f>COUNTIF(DatosClientesPotenciales[[#This Row],[Etapa]],"Cotización")</f>
        <v>0</v>
      </c>
      <c r="S72" s="140">
        <f>COUNTIF(DatosClientesPotenciales[[#This Row],[Etapa]],"En Pago")</f>
        <v>0</v>
      </c>
      <c r="T72" s="140">
        <f>COUNTIF(DatosClientesPotenciales[[#This Row],[Etapa]],"Perdido")</f>
        <v>0</v>
      </c>
      <c r="U72" s="140">
        <f>COUNTIF(DatosClientesPotenciales[[#This Row],[Etapa]],"Ganada")</f>
        <v>0</v>
      </c>
      <c r="V72" s="141">
        <f>IFERROR(IF(AND('Datos de clientes potenciales'!H72="Ganada", 'Datos de clientes potenciales'!I72&gt;0), 'Datos de clientes potenciales'!I72, 0), "")</f>
        <v>0</v>
      </c>
      <c r="W72" s="137">
        <f>IFERROR(IF(AND('Datos de clientes potenciales'!H72="Prospecto", 'Datos de clientes potenciales'!I72&gt;0), 'Datos de clientes potenciales'!I72, 0), "")</f>
        <v>0</v>
      </c>
      <c r="X72" s="137">
        <f>IFERROR(IF(AND('Datos de clientes potenciales'!H72="Atendido", 'Datos de clientes potenciales'!I72&gt;0), 'Datos de clientes potenciales'!I72, 0), "")</f>
        <v>0</v>
      </c>
      <c r="Y72" s="137">
        <f>IFERROR(IF(AND('Datos de clientes potenciales'!H72="Cotización", 'Datos de clientes potenciales'!I72&gt;0), 'Datos de clientes potenciales'!I72, 0), "")</f>
        <v>0</v>
      </c>
      <c r="Z72" s="147">
        <f>IFERROR(IF(AND('Datos de clientes potenciales'!H72="En pago", 'Datos de clientes potenciales'!I72&gt;0), 'Datos de clientes potenciales'!I72, 0), "")</f>
        <v>0</v>
      </c>
      <c r="AA72" s="148">
        <f>COUNTIF(DatosClientesPotenciales[[#This Row],[Origen del contacto ]],"Prospección")</f>
        <v>0</v>
      </c>
      <c r="AB72" s="149">
        <f>COUNTIF(DatosClientesPotenciales[[#This Row],[Origen del contacto ]],"Sitio web")</f>
        <v>0</v>
      </c>
      <c r="AC72" s="149">
        <f>COUNTIF(DatosClientesPotenciales[[#This Row],[Origen del contacto ]],"Instagram")</f>
        <v>0</v>
      </c>
      <c r="AD72" s="149">
        <f>COUNTIF(DatosClientesPotenciales[[#This Row],[Origen del contacto ]],"Tiktok")</f>
        <v>0</v>
      </c>
      <c r="AE72" s="149">
        <f>COUNTIF(DatosClientesPotenciales[[#This Row],[Origen del contacto ]],"Facebook")</f>
        <v>0</v>
      </c>
      <c r="AF72" s="149">
        <f>COUNTIF(DatosClientesPotenciales[[#This Row],[Origen del contacto ]],"Linkedin")</f>
        <v>0</v>
      </c>
      <c r="AG72" s="149">
        <f>COUNTIF(DatosClientesPotenciales[[#This Row],[Origen del contacto ]],"Google")</f>
        <v>0</v>
      </c>
      <c r="AH72" s="149">
        <f>COUNTIF(DatosClientesPotenciales[[#This Row],[Origen del contacto ]],"Whatsapp")</f>
        <v>0</v>
      </c>
      <c r="AI72" s="146">
        <f>COUNTIF(DatosClientesPotenciales[[#This Row],[Origen del contacto ]],"Otro")</f>
        <v>0</v>
      </c>
    </row>
    <row r="73" spans="2:35" ht="30" customHeight="1" x14ac:dyDescent="0.3">
      <c r="B73" s="51" t="str">
        <f>IFERROR(IF(AND(DatosClientesPotenciales[[#This Row],[Nombre del cliente potencial]] &lt;&gt; "", ROW(VentasPrevistas[Nombre del cliente potencial])&lt;&gt;ÚltimaEntrada),DatosClientesPotenciales[Nombre del cliente potencial], ""),"")</f>
        <v/>
      </c>
      <c r="C73" s="54" t="str">
        <f>IFERROR(IF(DatosClientesPotenciales[[#This Row],[Cierre de 
la previsión]] &lt;&gt;"",IF(DatosClientesPotenciales[[#This Row],[Cierre de 
la previsión]]= "Enero",DatosClientesPotenciales[Forecast],0),""),"")</f>
        <v/>
      </c>
      <c r="D73" s="54" t="str">
        <f>IFERROR(IF(DatosClientesPotenciales[[#This Row],[Cierre de 
la previsión]] &lt;&gt;"",IF(DatosClientesPotenciales[[#This Row],[Cierre de 
la previsión]] = "Febrero",DatosClientesPotenciales[Forecast],0),""),"")</f>
        <v/>
      </c>
      <c r="E73" s="54" t="str">
        <f>IFERROR(IF(DatosClientesPotenciales[[#This Row],[Cierre de 
la previsión]] &lt;&gt;"",IF(DatosClientesPotenciales[[#This Row],[Cierre de 
la previsión]] = "Marzo",DatosClientesPotenciales[Forecast],0),""),"")</f>
        <v/>
      </c>
      <c r="F73" s="55" t="str">
        <f>IFERROR(IF(DatosClientesPotenciales[[#This Row],[Cierre de 
la previsión]] &lt;&gt;"",IF(DatosClientesPotenciales[[#This Row],[Cierre de 
la previsión]] = "Abril",DatosClientesPotenciales[Forecast],0),""),"")</f>
        <v/>
      </c>
      <c r="G73" s="54" t="str">
        <f>IFERROR(IF(DatosClientesPotenciales[[#This Row],[Cierre de 
la previsión]] &lt;&gt;"",IF(DatosClientesPotenciales[[#This Row],[Cierre de 
la previsión]] = "Mayo",DatosClientesPotenciales[Forecast],0),""),"")</f>
        <v/>
      </c>
      <c r="H73" s="54" t="str">
        <f>IFERROR(IF(DatosClientesPotenciales[[#This Row],[Cierre de 
la previsión]] &lt;&gt;"",IF(DatosClientesPotenciales[[#This Row],[Cierre de 
la previsión]] = "Junio",DatosClientesPotenciales[Forecast],0),""),"")</f>
        <v/>
      </c>
      <c r="I73" s="54" t="str">
        <f>IFERROR(IF(DatosClientesPotenciales[[#This Row],[Cierre de 
la previsión]] &lt;&gt;"",IF(DatosClientesPotenciales[[#This Row],[Cierre de 
la previsión]] = "julio",DatosClientesPotenciales[Forecast],0),""),"")</f>
        <v/>
      </c>
      <c r="J73" s="55" t="str">
        <f>IFERROR(IF(DatosClientesPotenciales[[#This Row],[Cierre de 
la previsión]] &lt;&gt;"",IF(DatosClientesPotenciales[[#This Row],[Cierre de 
la previsión]] = "Agosto",DatosClientesPotenciales[Forecast],0),""),"")</f>
        <v/>
      </c>
      <c r="K73" s="54" t="str">
        <f>IFERROR(IF(DatosClientesPotenciales[[#This Row],[Cierre de 
la previsión]] &lt;&gt;"",IF(DatosClientesPotenciales[[#This Row],[Cierre de 
la previsión]] = "Septiembre",DatosClientesPotenciales[Forecast],0),""),"")</f>
        <v/>
      </c>
      <c r="L73" s="54" t="str">
        <f>IFERROR(IF(DatosClientesPotenciales[[#This Row],[Cierre de 
la previsión]] &lt;&gt;"",IF(DatosClientesPotenciales[[#This Row],[Cierre de 
la previsión]] = "Octubre",DatosClientesPotenciales[Forecast],0),""),"")</f>
        <v/>
      </c>
      <c r="M73" s="54" t="str">
        <f>IFERROR(IF(DatosClientesPotenciales[[#This Row],[Cierre de 
la previsión]] &lt;&gt;"",IF(DatosClientesPotenciales[[#This Row],[Cierre de 
la previsión]] = "Noviembre",DatosClientesPotenciales[Forecast],0),""),"")</f>
        <v/>
      </c>
      <c r="N73" s="54" t="str">
        <f>IFERROR(IF(DatosClientesPotenciales[[#This Row],[Cierre de 
la previsión]] &lt;&gt;"",IF(DatosClientesPotenciales[[#This Row],[Cierre de 
la previsión]] = "Diciembre",DatosClientesPotenciales[Forecast],0),""),"")</f>
        <v/>
      </c>
      <c r="P73" s="140">
        <f>COUNTIF(DatosClientesPotenciales[[#This Row],[Etapa]],"Prospecto")</f>
        <v>0</v>
      </c>
      <c r="Q73" s="146">
        <f>COUNTIF(DatosClientesPotenciales[[#This Row],[Etapa]],"Atendido")</f>
        <v>0</v>
      </c>
      <c r="R73" s="140">
        <f>COUNTIF(DatosClientesPotenciales[[#This Row],[Etapa]],"Cotización")</f>
        <v>0</v>
      </c>
      <c r="S73" s="140">
        <f>COUNTIF(DatosClientesPotenciales[[#This Row],[Etapa]],"En Pago")</f>
        <v>0</v>
      </c>
      <c r="T73" s="140">
        <f>COUNTIF(DatosClientesPotenciales[[#This Row],[Etapa]],"Perdido")</f>
        <v>0</v>
      </c>
      <c r="U73" s="140">
        <f>COUNTIF(DatosClientesPotenciales[[#This Row],[Etapa]],"Ganada")</f>
        <v>0</v>
      </c>
      <c r="V73" s="141">
        <f>IFERROR(IF(AND('Datos de clientes potenciales'!H73="Ganada", 'Datos de clientes potenciales'!I73&gt;0), 'Datos de clientes potenciales'!I73, 0), "")</f>
        <v>0</v>
      </c>
      <c r="W73" s="137">
        <f>IFERROR(IF(AND('Datos de clientes potenciales'!H73="Prospecto", 'Datos de clientes potenciales'!I73&gt;0), 'Datos de clientes potenciales'!I73, 0), "")</f>
        <v>0</v>
      </c>
      <c r="X73" s="137">
        <f>IFERROR(IF(AND('Datos de clientes potenciales'!H73="Atendido", 'Datos de clientes potenciales'!I73&gt;0), 'Datos de clientes potenciales'!I73, 0), "")</f>
        <v>0</v>
      </c>
      <c r="Y73" s="137">
        <f>IFERROR(IF(AND('Datos de clientes potenciales'!H73="Cotización", 'Datos de clientes potenciales'!I73&gt;0), 'Datos de clientes potenciales'!I73, 0), "")</f>
        <v>0</v>
      </c>
      <c r="Z73" s="147">
        <f>IFERROR(IF(AND('Datos de clientes potenciales'!H73="En pago", 'Datos de clientes potenciales'!I73&gt;0), 'Datos de clientes potenciales'!I73, 0), "")</f>
        <v>0</v>
      </c>
      <c r="AA73" s="148">
        <f>COUNTIF(DatosClientesPotenciales[[#This Row],[Origen del contacto ]],"Prospección")</f>
        <v>0</v>
      </c>
      <c r="AB73" s="149">
        <f>COUNTIF(DatosClientesPotenciales[[#This Row],[Origen del contacto ]],"Sitio web")</f>
        <v>0</v>
      </c>
      <c r="AC73" s="149">
        <f>COUNTIF(DatosClientesPotenciales[[#This Row],[Origen del contacto ]],"Instagram")</f>
        <v>0</v>
      </c>
      <c r="AD73" s="149">
        <f>COUNTIF(DatosClientesPotenciales[[#This Row],[Origen del contacto ]],"Tiktok")</f>
        <v>0</v>
      </c>
      <c r="AE73" s="149">
        <f>COUNTIF(DatosClientesPotenciales[[#This Row],[Origen del contacto ]],"Facebook")</f>
        <v>0</v>
      </c>
      <c r="AF73" s="149">
        <f>COUNTIF(DatosClientesPotenciales[[#This Row],[Origen del contacto ]],"Linkedin")</f>
        <v>0</v>
      </c>
      <c r="AG73" s="149">
        <f>COUNTIF(DatosClientesPotenciales[[#This Row],[Origen del contacto ]],"Google")</f>
        <v>0</v>
      </c>
      <c r="AH73" s="149">
        <f>COUNTIF(DatosClientesPotenciales[[#This Row],[Origen del contacto ]],"Whatsapp")</f>
        <v>0</v>
      </c>
      <c r="AI73" s="146">
        <f>COUNTIF(DatosClientesPotenciales[[#This Row],[Origen del contacto ]],"Otro")</f>
        <v>0</v>
      </c>
    </row>
    <row r="74" spans="2:35" ht="30" customHeight="1" x14ac:dyDescent="0.3">
      <c r="B74" s="51" t="str">
        <f>IFERROR(IF(AND(DatosClientesPotenciales[[#This Row],[Nombre del cliente potencial]] &lt;&gt; "", ROW(VentasPrevistas[Nombre del cliente potencial])&lt;&gt;ÚltimaEntrada),DatosClientesPotenciales[Nombre del cliente potencial], ""),"")</f>
        <v/>
      </c>
      <c r="C74" s="54" t="str">
        <f>IFERROR(IF(DatosClientesPotenciales[[#This Row],[Cierre de 
la previsión]] &lt;&gt;"",IF(DatosClientesPotenciales[[#This Row],[Cierre de 
la previsión]]= "Enero",DatosClientesPotenciales[Forecast],0),""),"")</f>
        <v/>
      </c>
      <c r="D74" s="54" t="str">
        <f>IFERROR(IF(DatosClientesPotenciales[[#This Row],[Cierre de 
la previsión]] &lt;&gt;"",IF(DatosClientesPotenciales[[#This Row],[Cierre de 
la previsión]] = "Febrero",DatosClientesPotenciales[Forecast],0),""),"")</f>
        <v/>
      </c>
      <c r="E74" s="54" t="str">
        <f>IFERROR(IF(DatosClientesPotenciales[[#This Row],[Cierre de 
la previsión]] &lt;&gt;"",IF(DatosClientesPotenciales[[#This Row],[Cierre de 
la previsión]] = "Marzo",DatosClientesPotenciales[Forecast],0),""),"")</f>
        <v/>
      </c>
      <c r="F74" s="55" t="str">
        <f>IFERROR(IF(DatosClientesPotenciales[[#This Row],[Cierre de 
la previsión]] &lt;&gt;"",IF(DatosClientesPotenciales[[#This Row],[Cierre de 
la previsión]] = "Abril",DatosClientesPotenciales[Forecast],0),""),"")</f>
        <v/>
      </c>
      <c r="G74" s="54" t="str">
        <f>IFERROR(IF(DatosClientesPotenciales[[#This Row],[Cierre de 
la previsión]] &lt;&gt;"",IF(DatosClientesPotenciales[[#This Row],[Cierre de 
la previsión]] = "Mayo",DatosClientesPotenciales[Forecast],0),""),"")</f>
        <v/>
      </c>
      <c r="H74" s="54" t="str">
        <f>IFERROR(IF(DatosClientesPotenciales[[#This Row],[Cierre de 
la previsión]] &lt;&gt;"",IF(DatosClientesPotenciales[[#This Row],[Cierre de 
la previsión]] = "Junio",DatosClientesPotenciales[Forecast],0),""),"")</f>
        <v/>
      </c>
      <c r="I74" s="54" t="str">
        <f>IFERROR(IF(DatosClientesPotenciales[[#This Row],[Cierre de 
la previsión]] &lt;&gt;"",IF(DatosClientesPotenciales[[#This Row],[Cierre de 
la previsión]] = "julio",DatosClientesPotenciales[Forecast],0),""),"")</f>
        <v/>
      </c>
      <c r="J74" s="55" t="str">
        <f>IFERROR(IF(DatosClientesPotenciales[[#This Row],[Cierre de 
la previsión]] &lt;&gt;"",IF(DatosClientesPotenciales[[#This Row],[Cierre de 
la previsión]] = "Agosto",DatosClientesPotenciales[Forecast],0),""),"")</f>
        <v/>
      </c>
      <c r="K74" s="54" t="str">
        <f>IFERROR(IF(DatosClientesPotenciales[[#This Row],[Cierre de 
la previsión]] &lt;&gt;"",IF(DatosClientesPotenciales[[#This Row],[Cierre de 
la previsión]] = "Septiembre",DatosClientesPotenciales[Forecast],0),""),"")</f>
        <v/>
      </c>
      <c r="L74" s="54" t="str">
        <f>IFERROR(IF(DatosClientesPotenciales[[#This Row],[Cierre de 
la previsión]] &lt;&gt;"",IF(DatosClientesPotenciales[[#This Row],[Cierre de 
la previsión]] = "Octubre",DatosClientesPotenciales[Forecast],0),""),"")</f>
        <v/>
      </c>
      <c r="M74" s="54" t="str">
        <f>IFERROR(IF(DatosClientesPotenciales[[#This Row],[Cierre de 
la previsión]] &lt;&gt;"",IF(DatosClientesPotenciales[[#This Row],[Cierre de 
la previsión]] = "Noviembre",DatosClientesPotenciales[Forecast],0),""),"")</f>
        <v/>
      </c>
      <c r="N74" s="54" t="str">
        <f>IFERROR(IF(DatosClientesPotenciales[[#This Row],[Cierre de 
la previsión]] &lt;&gt;"",IF(DatosClientesPotenciales[[#This Row],[Cierre de 
la previsión]] = "Diciembre",DatosClientesPotenciales[Forecast],0),""),"")</f>
        <v/>
      </c>
      <c r="P74" s="140">
        <f>COUNTIF(DatosClientesPotenciales[[#This Row],[Etapa]],"Prospecto")</f>
        <v>0</v>
      </c>
      <c r="Q74" s="146">
        <f>COUNTIF(DatosClientesPotenciales[[#This Row],[Etapa]],"Atendido")</f>
        <v>0</v>
      </c>
      <c r="R74" s="140">
        <f>COUNTIF(DatosClientesPotenciales[[#This Row],[Etapa]],"Cotización")</f>
        <v>0</v>
      </c>
      <c r="S74" s="140">
        <f>COUNTIF(DatosClientesPotenciales[[#This Row],[Etapa]],"En Pago")</f>
        <v>0</v>
      </c>
      <c r="T74" s="140">
        <f>COUNTIF(DatosClientesPotenciales[[#This Row],[Etapa]],"Perdido")</f>
        <v>0</v>
      </c>
      <c r="U74" s="140">
        <f>COUNTIF(DatosClientesPotenciales[[#This Row],[Etapa]],"Ganada")</f>
        <v>0</v>
      </c>
      <c r="V74" s="141">
        <f>IFERROR(IF(AND('Datos de clientes potenciales'!H74="Ganada", 'Datos de clientes potenciales'!I74&gt;0), 'Datos de clientes potenciales'!I74, 0), "")</f>
        <v>0</v>
      </c>
      <c r="W74" s="137">
        <f>IFERROR(IF(AND('Datos de clientes potenciales'!H74="Prospecto", 'Datos de clientes potenciales'!I74&gt;0), 'Datos de clientes potenciales'!I74, 0), "")</f>
        <v>0</v>
      </c>
      <c r="X74" s="137">
        <f>IFERROR(IF(AND('Datos de clientes potenciales'!H74="Atendido", 'Datos de clientes potenciales'!I74&gt;0), 'Datos de clientes potenciales'!I74, 0), "")</f>
        <v>0</v>
      </c>
      <c r="Y74" s="137">
        <f>IFERROR(IF(AND('Datos de clientes potenciales'!H74="Cotización", 'Datos de clientes potenciales'!I74&gt;0), 'Datos de clientes potenciales'!I74, 0), "")</f>
        <v>0</v>
      </c>
      <c r="Z74" s="147">
        <f>IFERROR(IF(AND('Datos de clientes potenciales'!H74="En pago", 'Datos de clientes potenciales'!I74&gt;0), 'Datos de clientes potenciales'!I74, 0), "")</f>
        <v>0</v>
      </c>
      <c r="AA74" s="148">
        <f>COUNTIF(DatosClientesPotenciales[[#This Row],[Origen del contacto ]],"Prospección")</f>
        <v>0</v>
      </c>
      <c r="AB74" s="149">
        <f>COUNTIF(DatosClientesPotenciales[[#This Row],[Origen del contacto ]],"Sitio web")</f>
        <v>0</v>
      </c>
      <c r="AC74" s="149">
        <f>COUNTIF(DatosClientesPotenciales[[#This Row],[Origen del contacto ]],"Instagram")</f>
        <v>0</v>
      </c>
      <c r="AD74" s="149">
        <f>COUNTIF(DatosClientesPotenciales[[#This Row],[Origen del contacto ]],"Tiktok")</f>
        <v>0</v>
      </c>
      <c r="AE74" s="149">
        <f>COUNTIF(DatosClientesPotenciales[[#This Row],[Origen del contacto ]],"Facebook")</f>
        <v>0</v>
      </c>
      <c r="AF74" s="149">
        <f>COUNTIF(DatosClientesPotenciales[[#This Row],[Origen del contacto ]],"Linkedin")</f>
        <v>0</v>
      </c>
      <c r="AG74" s="149">
        <f>COUNTIF(DatosClientesPotenciales[[#This Row],[Origen del contacto ]],"Google")</f>
        <v>0</v>
      </c>
      <c r="AH74" s="149">
        <f>COUNTIF(DatosClientesPotenciales[[#This Row],[Origen del contacto ]],"Whatsapp")</f>
        <v>0</v>
      </c>
      <c r="AI74" s="146">
        <f>COUNTIF(DatosClientesPotenciales[[#This Row],[Origen del contacto ]],"Otro")</f>
        <v>0</v>
      </c>
    </row>
    <row r="75" spans="2:35" ht="30" customHeight="1" x14ac:dyDescent="0.3">
      <c r="B75" s="51" t="str">
        <f>IFERROR(IF(AND(DatosClientesPotenciales[[#This Row],[Nombre del cliente potencial]] &lt;&gt; "", ROW(VentasPrevistas[Nombre del cliente potencial])&lt;&gt;ÚltimaEntrada),DatosClientesPotenciales[Nombre del cliente potencial], ""),"")</f>
        <v/>
      </c>
      <c r="C75" s="54" t="str">
        <f>IFERROR(IF(DatosClientesPotenciales[[#This Row],[Cierre de 
la previsión]] &lt;&gt;"",IF(DatosClientesPotenciales[[#This Row],[Cierre de 
la previsión]]= "Enero",DatosClientesPotenciales[Forecast],0),""),"")</f>
        <v/>
      </c>
      <c r="D75" s="54" t="str">
        <f>IFERROR(IF(DatosClientesPotenciales[[#This Row],[Cierre de 
la previsión]] &lt;&gt;"",IF(DatosClientesPotenciales[[#This Row],[Cierre de 
la previsión]] = "Febrero",DatosClientesPotenciales[Forecast],0),""),"")</f>
        <v/>
      </c>
      <c r="E75" s="54" t="str">
        <f>IFERROR(IF(DatosClientesPotenciales[[#This Row],[Cierre de 
la previsión]] &lt;&gt;"",IF(DatosClientesPotenciales[[#This Row],[Cierre de 
la previsión]] = "Marzo",DatosClientesPotenciales[Forecast],0),""),"")</f>
        <v/>
      </c>
      <c r="F75" s="55" t="str">
        <f>IFERROR(IF(DatosClientesPotenciales[[#This Row],[Cierre de 
la previsión]] &lt;&gt;"",IF(DatosClientesPotenciales[[#This Row],[Cierre de 
la previsión]] = "Abril",DatosClientesPotenciales[Forecast],0),""),"")</f>
        <v/>
      </c>
      <c r="G75" s="54" t="str">
        <f>IFERROR(IF(DatosClientesPotenciales[[#This Row],[Cierre de 
la previsión]] &lt;&gt;"",IF(DatosClientesPotenciales[[#This Row],[Cierre de 
la previsión]] = "Mayo",DatosClientesPotenciales[Forecast],0),""),"")</f>
        <v/>
      </c>
      <c r="H75" s="54" t="str">
        <f>IFERROR(IF(DatosClientesPotenciales[[#This Row],[Cierre de 
la previsión]] &lt;&gt;"",IF(DatosClientesPotenciales[[#This Row],[Cierre de 
la previsión]] = "Junio",DatosClientesPotenciales[Forecast],0),""),"")</f>
        <v/>
      </c>
      <c r="I75" s="54" t="str">
        <f>IFERROR(IF(DatosClientesPotenciales[[#This Row],[Cierre de 
la previsión]] &lt;&gt;"",IF(DatosClientesPotenciales[[#This Row],[Cierre de 
la previsión]] = "julio",DatosClientesPotenciales[Forecast],0),""),"")</f>
        <v/>
      </c>
      <c r="J75" s="55" t="str">
        <f>IFERROR(IF(DatosClientesPotenciales[[#This Row],[Cierre de 
la previsión]] &lt;&gt;"",IF(DatosClientesPotenciales[[#This Row],[Cierre de 
la previsión]] = "Agosto",DatosClientesPotenciales[Forecast],0),""),"")</f>
        <v/>
      </c>
      <c r="K75" s="54" t="str">
        <f>IFERROR(IF(DatosClientesPotenciales[[#This Row],[Cierre de 
la previsión]] &lt;&gt;"",IF(DatosClientesPotenciales[[#This Row],[Cierre de 
la previsión]] = "Septiembre",DatosClientesPotenciales[Forecast],0),""),"")</f>
        <v/>
      </c>
      <c r="L75" s="54" t="str">
        <f>IFERROR(IF(DatosClientesPotenciales[[#This Row],[Cierre de 
la previsión]] &lt;&gt;"",IF(DatosClientesPotenciales[[#This Row],[Cierre de 
la previsión]] = "Octubre",DatosClientesPotenciales[Forecast],0),""),"")</f>
        <v/>
      </c>
      <c r="M75" s="54" t="str">
        <f>IFERROR(IF(DatosClientesPotenciales[[#This Row],[Cierre de 
la previsión]] &lt;&gt;"",IF(DatosClientesPotenciales[[#This Row],[Cierre de 
la previsión]] = "Noviembre",DatosClientesPotenciales[Forecast],0),""),"")</f>
        <v/>
      </c>
      <c r="N75" s="54" t="str">
        <f>IFERROR(IF(DatosClientesPotenciales[[#This Row],[Cierre de 
la previsión]] &lt;&gt;"",IF(DatosClientesPotenciales[[#This Row],[Cierre de 
la previsión]] = "Diciembre",DatosClientesPotenciales[Forecast],0),""),"")</f>
        <v/>
      </c>
      <c r="P75" s="140">
        <f>COUNTIF(DatosClientesPotenciales[[#This Row],[Etapa]],"Prospecto")</f>
        <v>0</v>
      </c>
      <c r="Q75" s="146">
        <f>COUNTIF(DatosClientesPotenciales[[#This Row],[Etapa]],"Atendido")</f>
        <v>0</v>
      </c>
      <c r="R75" s="140">
        <f>COUNTIF(DatosClientesPotenciales[[#This Row],[Etapa]],"Cotización")</f>
        <v>0</v>
      </c>
      <c r="S75" s="140">
        <f>COUNTIF(DatosClientesPotenciales[[#This Row],[Etapa]],"En Pago")</f>
        <v>0</v>
      </c>
      <c r="T75" s="140">
        <f>COUNTIF(DatosClientesPotenciales[[#This Row],[Etapa]],"Perdido")</f>
        <v>0</v>
      </c>
      <c r="U75" s="140">
        <f>COUNTIF(DatosClientesPotenciales[[#This Row],[Etapa]],"Ganada")</f>
        <v>0</v>
      </c>
      <c r="V75" s="141">
        <f>IFERROR(IF(AND('Datos de clientes potenciales'!H75="Ganada", 'Datos de clientes potenciales'!I75&gt;0), 'Datos de clientes potenciales'!I75, 0), "")</f>
        <v>0</v>
      </c>
      <c r="W75" s="137">
        <f>IFERROR(IF(AND('Datos de clientes potenciales'!H75="Prospecto", 'Datos de clientes potenciales'!I75&gt;0), 'Datos de clientes potenciales'!I75, 0), "")</f>
        <v>0</v>
      </c>
      <c r="X75" s="137">
        <f>IFERROR(IF(AND('Datos de clientes potenciales'!H75="Atendido", 'Datos de clientes potenciales'!I75&gt;0), 'Datos de clientes potenciales'!I75, 0), "")</f>
        <v>0</v>
      </c>
      <c r="Y75" s="137">
        <f>IFERROR(IF(AND('Datos de clientes potenciales'!H75="Cotización", 'Datos de clientes potenciales'!I75&gt;0), 'Datos de clientes potenciales'!I75, 0), "")</f>
        <v>0</v>
      </c>
      <c r="Z75" s="147">
        <f>IFERROR(IF(AND('Datos de clientes potenciales'!H75="En pago", 'Datos de clientes potenciales'!I75&gt;0), 'Datos de clientes potenciales'!I75, 0), "")</f>
        <v>0</v>
      </c>
      <c r="AA75" s="148">
        <f>COUNTIF(DatosClientesPotenciales[[#This Row],[Origen del contacto ]],"Prospección")</f>
        <v>0</v>
      </c>
      <c r="AB75" s="149">
        <f>COUNTIF(DatosClientesPotenciales[[#This Row],[Origen del contacto ]],"Sitio web")</f>
        <v>0</v>
      </c>
      <c r="AC75" s="149">
        <f>COUNTIF(DatosClientesPotenciales[[#This Row],[Origen del contacto ]],"Instagram")</f>
        <v>0</v>
      </c>
      <c r="AD75" s="149">
        <f>COUNTIF(DatosClientesPotenciales[[#This Row],[Origen del contacto ]],"Tiktok")</f>
        <v>0</v>
      </c>
      <c r="AE75" s="149">
        <f>COUNTIF(DatosClientesPotenciales[[#This Row],[Origen del contacto ]],"Facebook")</f>
        <v>0</v>
      </c>
      <c r="AF75" s="149">
        <f>COUNTIF(DatosClientesPotenciales[[#This Row],[Origen del contacto ]],"Linkedin")</f>
        <v>0</v>
      </c>
      <c r="AG75" s="149">
        <f>COUNTIF(DatosClientesPotenciales[[#This Row],[Origen del contacto ]],"Google")</f>
        <v>0</v>
      </c>
      <c r="AH75" s="149">
        <f>COUNTIF(DatosClientesPotenciales[[#This Row],[Origen del contacto ]],"Whatsapp")</f>
        <v>0</v>
      </c>
      <c r="AI75" s="146">
        <f>COUNTIF(DatosClientesPotenciales[[#This Row],[Origen del contacto ]],"Otro")</f>
        <v>0</v>
      </c>
    </row>
    <row r="76" spans="2:35" ht="30" customHeight="1" x14ac:dyDescent="0.3">
      <c r="B76" s="51" t="str">
        <f>IFERROR(IF(AND(DatosClientesPotenciales[[#This Row],[Nombre del cliente potencial]] &lt;&gt; "", ROW(VentasPrevistas[Nombre del cliente potencial])&lt;&gt;ÚltimaEntrada),DatosClientesPotenciales[Nombre del cliente potencial], ""),"")</f>
        <v/>
      </c>
      <c r="C76" s="54" t="str">
        <f>IFERROR(IF(DatosClientesPotenciales[[#This Row],[Cierre de 
la previsión]] &lt;&gt;"",IF(DatosClientesPotenciales[[#This Row],[Cierre de 
la previsión]]= "Enero",DatosClientesPotenciales[Forecast],0),""),"")</f>
        <v/>
      </c>
      <c r="D76" s="54" t="str">
        <f>IFERROR(IF(DatosClientesPotenciales[[#This Row],[Cierre de 
la previsión]] &lt;&gt;"",IF(DatosClientesPotenciales[[#This Row],[Cierre de 
la previsión]] = "Febrero",DatosClientesPotenciales[Forecast],0),""),"")</f>
        <v/>
      </c>
      <c r="E76" s="54" t="str">
        <f>IFERROR(IF(DatosClientesPotenciales[[#This Row],[Cierre de 
la previsión]] &lt;&gt;"",IF(DatosClientesPotenciales[[#This Row],[Cierre de 
la previsión]] = "Marzo",DatosClientesPotenciales[Forecast],0),""),"")</f>
        <v/>
      </c>
      <c r="F76" s="55" t="str">
        <f>IFERROR(IF(DatosClientesPotenciales[[#This Row],[Cierre de 
la previsión]] &lt;&gt;"",IF(DatosClientesPotenciales[[#This Row],[Cierre de 
la previsión]] = "Abril",DatosClientesPotenciales[Forecast],0),""),"")</f>
        <v/>
      </c>
      <c r="G76" s="54" t="str">
        <f>IFERROR(IF(DatosClientesPotenciales[[#This Row],[Cierre de 
la previsión]] &lt;&gt;"",IF(DatosClientesPotenciales[[#This Row],[Cierre de 
la previsión]] = "Mayo",DatosClientesPotenciales[Forecast],0),""),"")</f>
        <v/>
      </c>
      <c r="H76" s="54" t="str">
        <f>IFERROR(IF(DatosClientesPotenciales[[#This Row],[Cierre de 
la previsión]] &lt;&gt;"",IF(DatosClientesPotenciales[[#This Row],[Cierre de 
la previsión]] = "Junio",DatosClientesPotenciales[Forecast],0),""),"")</f>
        <v/>
      </c>
      <c r="I76" s="54" t="str">
        <f>IFERROR(IF(DatosClientesPotenciales[[#This Row],[Cierre de 
la previsión]] &lt;&gt;"",IF(DatosClientesPotenciales[[#This Row],[Cierre de 
la previsión]] = "julio",DatosClientesPotenciales[Forecast],0),""),"")</f>
        <v/>
      </c>
      <c r="J76" s="55" t="str">
        <f>IFERROR(IF(DatosClientesPotenciales[[#This Row],[Cierre de 
la previsión]] &lt;&gt;"",IF(DatosClientesPotenciales[[#This Row],[Cierre de 
la previsión]] = "Agosto",DatosClientesPotenciales[Forecast],0),""),"")</f>
        <v/>
      </c>
      <c r="K76" s="54" t="str">
        <f>IFERROR(IF(DatosClientesPotenciales[[#This Row],[Cierre de 
la previsión]] &lt;&gt;"",IF(DatosClientesPotenciales[[#This Row],[Cierre de 
la previsión]] = "Septiembre",DatosClientesPotenciales[Forecast],0),""),"")</f>
        <v/>
      </c>
      <c r="L76" s="54" t="str">
        <f>IFERROR(IF(DatosClientesPotenciales[[#This Row],[Cierre de 
la previsión]] &lt;&gt;"",IF(DatosClientesPotenciales[[#This Row],[Cierre de 
la previsión]] = "Octubre",DatosClientesPotenciales[Forecast],0),""),"")</f>
        <v/>
      </c>
      <c r="M76" s="54" t="str">
        <f>IFERROR(IF(DatosClientesPotenciales[[#This Row],[Cierre de 
la previsión]] &lt;&gt;"",IF(DatosClientesPotenciales[[#This Row],[Cierre de 
la previsión]] = "Noviembre",DatosClientesPotenciales[Forecast],0),""),"")</f>
        <v/>
      </c>
      <c r="N76" s="54" t="str">
        <f>IFERROR(IF(DatosClientesPotenciales[[#This Row],[Cierre de 
la previsión]] &lt;&gt;"",IF(DatosClientesPotenciales[[#This Row],[Cierre de 
la previsión]] = "Diciembre",DatosClientesPotenciales[Forecast],0),""),"")</f>
        <v/>
      </c>
      <c r="P76" s="140">
        <f>COUNTIF(DatosClientesPotenciales[[#This Row],[Etapa]],"Prospecto")</f>
        <v>0</v>
      </c>
      <c r="Q76" s="146">
        <f>COUNTIF(DatosClientesPotenciales[[#This Row],[Etapa]],"Atendido")</f>
        <v>0</v>
      </c>
      <c r="R76" s="140">
        <f>COUNTIF(DatosClientesPotenciales[[#This Row],[Etapa]],"Cotización")</f>
        <v>0</v>
      </c>
      <c r="S76" s="140">
        <f>COUNTIF(DatosClientesPotenciales[[#This Row],[Etapa]],"En Pago")</f>
        <v>0</v>
      </c>
      <c r="T76" s="140">
        <f>COUNTIF(DatosClientesPotenciales[[#This Row],[Etapa]],"Perdido")</f>
        <v>0</v>
      </c>
      <c r="U76" s="140">
        <f>COUNTIF(DatosClientesPotenciales[[#This Row],[Etapa]],"Ganada")</f>
        <v>0</v>
      </c>
      <c r="V76" s="141">
        <f>IFERROR(IF(AND('Datos de clientes potenciales'!H76="Ganada", 'Datos de clientes potenciales'!I76&gt;0), 'Datos de clientes potenciales'!I76, 0), "")</f>
        <v>0</v>
      </c>
      <c r="W76" s="137">
        <f>IFERROR(IF(AND('Datos de clientes potenciales'!H76="Prospecto", 'Datos de clientes potenciales'!I76&gt;0), 'Datos de clientes potenciales'!I76, 0), "")</f>
        <v>0</v>
      </c>
      <c r="X76" s="137">
        <f>IFERROR(IF(AND('Datos de clientes potenciales'!H76="Atendido", 'Datos de clientes potenciales'!I76&gt;0), 'Datos de clientes potenciales'!I76, 0), "")</f>
        <v>0</v>
      </c>
      <c r="Y76" s="137">
        <f>IFERROR(IF(AND('Datos de clientes potenciales'!H76="Cotización", 'Datos de clientes potenciales'!I76&gt;0), 'Datos de clientes potenciales'!I76, 0), "")</f>
        <v>0</v>
      </c>
      <c r="Z76" s="147">
        <f>IFERROR(IF(AND('Datos de clientes potenciales'!H76="En pago", 'Datos de clientes potenciales'!I76&gt;0), 'Datos de clientes potenciales'!I76, 0), "")</f>
        <v>0</v>
      </c>
      <c r="AA76" s="148">
        <f>COUNTIF(DatosClientesPotenciales[[#This Row],[Origen del contacto ]],"Prospección")</f>
        <v>0</v>
      </c>
      <c r="AB76" s="149">
        <f>COUNTIF(DatosClientesPotenciales[[#This Row],[Origen del contacto ]],"Sitio web")</f>
        <v>0</v>
      </c>
      <c r="AC76" s="149">
        <f>COUNTIF(DatosClientesPotenciales[[#This Row],[Origen del contacto ]],"Instagram")</f>
        <v>0</v>
      </c>
      <c r="AD76" s="149">
        <f>COUNTIF(DatosClientesPotenciales[[#This Row],[Origen del contacto ]],"Tiktok")</f>
        <v>0</v>
      </c>
      <c r="AE76" s="149">
        <f>COUNTIF(DatosClientesPotenciales[[#This Row],[Origen del contacto ]],"Facebook")</f>
        <v>0</v>
      </c>
      <c r="AF76" s="149">
        <f>COUNTIF(DatosClientesPotenciales[[#This Row],[Origen del contacto ]],"Linkedin")</f>
        <v>0</v>
      </c>
      <c r="AG76" s="149">
        <f>COUNTIF(DatosClientesPotenciales[[#This Row],[Origen del contacto ]],"Google")</f>
        <v>0</v>
      </c>
      <c r="AH76" s="149">
        <f>COUNTIF(DatosClientesPotenciales[[#This Row],[Origen del contacto ]],"Whatsapp")</f>
        <v>0</v>
      </c>
      <c r="AI76" s="146">
        <f>COUNTIF(DatosClientesPotenciales[[#This Row],[Origen del contacto ]],"Otro")</f>
        <v>0</v>
      </c>
    </row>
    <row r="77" spans="2:35" ht="30" customHeight="1" x14ac:dyDescent="0.3">
      <c r="B77" s="51" t="str">
        <f>IFERROR(IF(AND(DatosClientesPotenciales[[#This Row],[Nombre del cliente potencial]] &lt;&gt; "", ROW(VentasPrevistas[Nombre del cliente potencial])&lt;&gt;ÚltimaEntrada),DatosClientesPotenciales[Nombre del cliente potencial], ""),"")</f>
        <v/>
      </c>
      <c r="C77" s="54" t="str">
        <f>IFERROR(IF(DatosClientesPotenciales[[#This Row],[Cierre de 
la previsión]] &lt;&gt;"",IF(DatosClientesPotenciales[[#This Row],[Cierre de 
la previsión]]= "Enero",DatosClientesPotenciales[Forecast],0),""),"")</f>
        <v/>
      </c>
      <c r="D77" s="54" t="str">
        <f>IFERROR(IF(DatosClientesPotenciales[[#This Row],[Cierre de 
la previsión]] &lt;&gt;"",IF(DatosClientesPotenciales[[#This Row],[Cierre de 
la previsión]] = "Febrero",DatosClientesPotenciales[Forecast],0),""),"")</f>
        <v/>
      </c>
      <c r="E77" s="54" t="str">
        <f>IFERROR(IF(DatosClientesPotenciales[[#This Row],[Cierre de 
la previsión]] &lt;&gt;"",IF(DatosClientesPotenciales[[#This Row],[Cierre de 
la previsión]] = "Marzo",DatosClientesPotenciales[Forecast],0),""),"")</f>
        <v/>
      </c>
      <c r="F77" s="55" t="str">
        <f>IFERROR(IF(DatosClientesPotenciales[[#This Row],[Cierre de 
la previsión]] &lt;&gt;"",IF(DatosClientesPotenciales[[#This Row],[Cierre de 
la previsión]] = "Abril",DatosClientesPotenciales[Forecast],0),""),"")</f>
        <v/>
      </c>
      <c r="G77" s="54" t="str">
        <f>IFERROR(IF(DatosClientesPotenciales[[#This Row],[Cierre de 
la previsión]] &lt;&gt;"",IF(DatosClientesPotenciales[[#This Row],[Cierre de 
la previsión]] = "Mayo",DatosClientesPotenciales[Forecast],0),""),"")</f>
        <v/>
      </c>
      <c r="H77" s="54" t="str">
        <f>IFERROR(IF(DatosClientesPotenciales[[#This Row],[Cierre de 
la previsión]] &lt;&gt;"",IF(DatosClientesPotenciales[[#This Row],[Cierre de 
la previsión]] = "Junio",DatosClientesPotenciales[Forecast],0),""),"")</f>
        <v/>
      </c>
      <c r="I77" s="54" t="str">
        <f>IFERROR(IF(DatosClientesPotenciales[[#This Row],[Cierre de 
la previsión]] &lt;&gt;"",IF(DatosClientesPotenciales[[#This Row],[Cierre de 
la previsión]] = "julio",DatosClientesPotenciales[Forecast],0),""),"")</f>
        <v/>
      </c>
      <c r="J77" s="55" t="str">
        <f>IFERROR(IF(DatosClientesPotenciales[[#This Row],[Cierre de 
la previsión]] &lt;&gt;"",IF(DatosClientesPotenciales[[#This Row],[Cierre de 
la previsión]] = "Agosto",DatosClientesPotenciales[Forecast],0),""),"")</f>
        <v/>
      </c>
      <c r="K77" s="54" t="str">
        <f>IFERROR(IF(DatosClientesPotenciales[[#This Row],[Cierre de 
la previsión]] &lt;&gt;"",IF(DatosClientesPotenciales[[#This Row],[Cierre de 
la previsión]] = "Septiembre",DatosClientesPotenciales[Forecast],0),""),"")</f>
        <v/>
      </c>
      <c r="L77" s="54" t="str">
        <f>IFERROR(IF(DatosClientesPotenciales[[#This Row],[Cierre de 
la previsión]] &lt;&gt;"",IF(DatosClientesPotenciales[[#This Row],[Cierre de 
la previsión]] = "Octubre",DatosClientesPotenciales[Forecast],0),""),"")</f>
        <v/>
      </c>
      <c r="M77" s="54" t="str">
        <f>IFERROR(IF(DatosClientesPotenciales[[#This Row],[Cierre de 
la previsión]] &lt;&gt;"",IF(DatosClientesPotenciales[[#This Row],[Cierre de 
la previsión]] = "Noviembre",DatosClientesPotenciales[Forecast],0),""),"")</f>
        <v/>
      </c>
      <c r="N77" s="54" t="str">
        <f>IFERROR(IF(DatosClientesPotenciales[[#This Row],[Cierre de 
la previsión]] &lt;&gt;"",IF(DatosClientesPotenciales[[#This Row],[Cierre de 
la previsión]] = "Diciembre",DatosClientesPotenciales[Forecast],0),""),"")</f>
        <v/>
      </c>
      <c r="P77" s="140">
        <f>COUNTIF(DatosClientesPotenciales[[#This Row],[Etapa]],"Prospecto")</f>
        <v>0</v>
      </c>
      <c r="Q77" s="146">
        <f>COUNTIF(DatosClientesPotenciales[[#This Row],[Etapa]],"Atendido")</f>
        <v>0</v>
      </c>
      <c r="R77" s="140">
        <f>COUNTIF(DatosClientesPotenciales[[#This Row],[Etapa]],"Cotización")</f>
        <v>0</v>
      </c>
      <c r="S77" s="140">
        <f>COUNTIF(DatosClientesPotenciales[[#This Row],[Etapa]],"En Pago")</f>
        <v>0</v>
      </c>
      <c r="T77" s="140">
        <f>COUNTIF(DatosClientesPotenciales[[#This Row],[Etapa]],"Perdido")</f>
        <v>0</v>
      </c>
      <c r="U77" s="140">
        <f>COUNTIF(DatosClientesPotenciales[[#This Row],[Etapa]],"Ganada")</f>
        <v>0</v>
      </c>
      <c r="V77" s="141">
        <f>IFERROR(IF(AND('Datos de clientes potenciales'!H77="Ganada", 'Datos de clientes potenciales'!I77&gt;0), 'Datos de clientes potenciales'!I77, 0), "")</f>
        <v>0</v>
      </c>
      <c r="W77" s="137">
        <f>IFERROR(IF(AND('Datos de clientes potenciales'!H77="Prospecto", 'Datos de clientes potenciales'!I77&gt;0), 'Datos de clientes potenciales'!I77, 0), "")</f>
        <v>0</v>
      </c>
      <c r="X77" s="137">
        <f>IFERROR(IF(AND('Datos de clientes potenciales'!H77="Atendido", 'Datos de clientes potenciales'!I77&gt;0), 'Datos de clientes potenciales'!I77, 0), "")</f>
        <v>0</v>
      </c>
      <c r="Y77" s="137">
        <f>IFERROR(IF(AND('Datos de clientes potenciales'!H77="Cotización", 'Datos de clientes potenciales'!I77&gt;0), 'Datos de clientes potenciales'!I77, 0), "")</f>
        <v>0</v>
      </c>
      <c r="Z77" s="147">
        <f>IFERROR(IF(AND('Datos de clientes potenciales'!H77="En pago", 'Datos de clientes potenciales'!I77&gt;0), 'Datos de clientes potenciales'!I77, 0), "")</f>
        <v>0</v>
      </c>
      <c r="AA77" s="148">
        <f>COUNTIF(DatosClientesPotenciales[[#This Row],[Origen del contacto ]],"Prospección")</f>
        <v>0</v>
      </c>
      <c r="AB77" s="149">
        <f>COUNTIF(DatosClientesPotenciales[[#This Row],[Origen del contacto ]],"Sitio web")</f>
        <v>0</v>
      </c>
      <c r="AC77" s="149">
        <f>COUNTIF(DatosClientesPotenciales[[#This Row],[Origen del contacto ]],"Instagram")</f>
        <v>0</v>
      </c>
      <c r="AD77" s="149">
        <f>COUNTIF(DatosClientesPotenciales[[#This Row],[Origen del contacto ]],"Tiktok")</f>
        <v>0</v>
      </c>
      <c r="AE77" s="149">
        <f>COUNTIF(DatosClientesPotenciales[[#This Row],[Origen del contacto ]],"Facebook")</f>
        <v>0</v>
      </c>
      <c r="AF77" s="149">
        <f>COUNTIF(DatosClientesPotenciales[[#This Row],[Origen del contacto ]],"Linkedin")</f>
        <v>0</v>
      </c>
      <c r="AG77" s="149">
        <f>COUNTIF(DatosClientesPotenciales[[#This Row],[Origen del contacto ]],"Google")</f>
        <v>0</v>
      </c>
      <c r="AH77" s="149">
        <f>COUNTIF(DatosClientesPotenciales[[#This Row],[Origen del contacto ]],"Whatsapp")</f>
        <v>0</v>
      </c>
      <c r="AI77" s="146">
        <f>COUNTIF(DatosClientesPotenciales[[#This Row],[Origen del contacto ]],"Otro")</f>
        <v>0</v>
      </c>
    </row>
    <row r="78" spans="2:35" ht="30" customHeight="1" x14ac:dyDescent="0.3">
      <c r="B78" s="51" t="str">
        <f>IFERROR(IF(AND(DatosClientesPotenciales[[#This Row],[Nombre del cliente potencial]] &lt;&gt; "", ROW(VentasPrevistas[Nombre del cliente potencial])&lt;&gt;ÚltimaEntrada),DatosClientesPotenciales[Nombre del cliente potencial], ""),"")</f>
        <v/>
      </c>
      <c r="C78" s="54" t="str">
        <f>IFERROR(IF(DatosClientesPotenciales[[#This Row],[Cierre de 
la previsión]] &lt;&gt;"",IF(DatosClientesPotenciales[[#This Row],[Cierre de 
la previsión]]= "Enero",DatosClientesPotenciales[Forecast],0),""),"")</f>
        <v/>
      </c>
      <c r="D78" s="54" t="str">
        <f>IFERROR(IF(DatosClientesPotenciales[[#This Row],[Cierre de 
la previsión]] &lt;&gt;"",IF(DatosClientesPotenciales[[#This Row],[Cierre de 
la previsión]] = "Febrero",DatosClientesPotenciales[Forecast],0),""),"")</f>
        <v/>
      </c>
      <c r="E78" s="54" t="str">
        <f>IFERROR(IF(DatosClientesPotenciales[[#This Row],[Cierre de 
la previsión]] &lt;&gt;"",IF(DatosClientesPotenciales[[#This Row],[Cierre de 
la previsión]] = "Marzo",DatosClientesPotenciales[Forecast],0),""),"")</f>
        <v/>
      </c>
      <c r="F78" s="55" t="str">
        <f>IFERROR(IF(DatosClientesPotenciales[[#This Row],[Cierre de 
la previsión]] &lt;&gt;"",IF(DatosClientesPotenciales[[#This Row],[Cierre de 
la previsión]] = "Abril",DatosClientesPotenciales[Forecast],0),""),"")</f>
        <v/>
      </c>
      <c r="G78" s="54" t="str">
        <f>IFERROR(IF(DatosClientesPotenciales[[#This Row],[Cierre de 
la previsión]] &lt;&gt;"",IF(DatosClientesPotenciales[[#This Row],[Cierre de 
la previsión]] = "Mayo",DatosClientesPotenciales[Forecast],0),""),"")</f>
        <v/>
      </c>
      <c r="H78" s="54" t="str">
        <f>IFERROR(IF(DatosClientesPotenciales[[#This Row],[Cierre de 
la previsión]] &lt;&gt;"",IF(DatosClientesPotenciales[[#This Row],[Cierre de 
la previsión]] = "Junio",DatosClientesPotenciales[Forecast],0),""),"")</f>
        <v/>
      </c>
      <c r="I78" s="54" t="str">
        <f>IFERROR(IF(DatosClientesPotenciales[[#This Row],[Cierre de 
la previsión]] &lt;&gt;"",IF(DatosClientesPotenciales[[#This Row],[Cierre de 
la previsión]] = "julio",DatosClientesPotenciales[Forecast],0),""),"")</f>
        <v/>
      </c>
      <c r="J78" s="55" t="str">
        <f>IFERROR(IF(DatosClientesPotenciales[[#This Row],[Cierre de 
la previsión]] &lt;&gt;"",IF(DatosClientesPotenciales[[#This Row],[Cierre de 
la previsión]] = "Agosto",DatosClientesPotenciales[Forecast],0),""),"")</f>
        <v/>
      </c>
      <c r="K78" s="54" t="str">
        <f>IFERROR(IF(DatosClientesPotenciales[[#This Row],[Cierre de 
la previsión]] &lt;&gt;"",IF(DatosClientesPotenciales[[#This Row],[Cierre de 
la previsión]] = "Septiembre",DatosClientesPotenciales[Forecast],0),""),"")</f>
        <v/>
      </c>
      <c r="L78" s="54" t="str">
        <f>IFERROR(IF(DatosClientesPotenciales[[#This Row],[Cierre de 
la previsión]] &lt;&gt;"",IF(DatosClientesPotenciales[[#This Row],[Cierre de 
la previsión]] = "Octubre",DatosClientesPotenciales[Forecast],0),""),"")</f>
        <v/>
      </c>
      <c r="M78" s="54" t="str">
        <f>IFERROR(IF(DatosClientesPotenciales[[#This Row],[Cierre de 
la previsión]] &lt;&gt;"",IF(DatosClientesPotenciales[[#This Row],[Cierre de 
la previsión]] = "Noviembre",DatosClientesPotenciales[Forecast],0),""),"")</f>
        <v/>
      </c>
      <c r="N78" s="54" t="str">
        <f>IFERROR(IF(DatosClientesPotenciales[[#This Row],[Cierre de 
la previsión]] &lt;&gt;"",IF(DatosClientesPotenciales[[#This Row],[Cierre de 
la previsión]] = "Diciembre",DatosClientesPotenciales[Forecast],0),""),"")</f>
        <v/>
      </c>
      <c r="P78" s="140">
        <f>COUNTIF(DatosClientesPotenciales[[#This Row],[Etapa]],"Prospecto")</f>
        <v>0</v>
      </c>
      <c r="Q78" s="146">
        <f>COUNTIF(DatosClientesPotenciales[[#This Row],[Etapa]],"Atendido")</f>
        <v>0</v>
      </c>
      <c r="R78" s="140">
        <f>COUNTIF(DatosClientesPotenciales[[#This Row],[Etapa]],"Cotización")</f>
        <v>0</v>
      </c>
      <c r="S78" s="140">
        <f>COUNTIF(DatosClientesPotenciales[[#This Row],[Etapa]],"En Pago")</f>
        <v>0</v>
      </c>
      <c r="T78" s="140">
        <f>COUNTIF(DatosClientesPotenciales[[#This Row],[Etapa]],"Perdido")</f>
        <v>0</v>
      </c>
      <c r="U78" s="140">
        <f>COUNTIF(DatosClientesPotenciales[[#This Row],[Etapa]],"Ganada")</f>
        <v>0</v>
      </c>
      <c r="V78" s="141">
        <f>IFERROR(IF(AND('Datos de clientes potenciales'!H78="Ganada", 'Datos de clientes potenciales'!I78&gt;0), 'Datos de clientes potenciales'!I78, 0), "")</f>
        <v>0</v>
      </c>
      <c r="W78" s="137">
        <f>IFERROR(IF(AND('Datos de clientes potenciales'!H78="Prospecto", 'Datos de clientes potenciales'!I78&gt;0), 'Datos de clientes potenciales'!I78, 0), "")</f>
        <v>0</v>
      </c>
      <c r="X78" s="137">
        <f>IFERROR(IF(AND('Datos de clientes potenciales'!H78="Atendido", 'Datos de clientes potenciales'!I78&gt;0), 'Datos de clientes potenciales'!I78, 0), "")</f>
        <v>0</v>
      </c>
      <c r="Y78" s="137">
        <f>IFERROR(IF(AND('Datos de clientes potenciales'!H78="Cotización", 'Datos de clientes potenciales'!I78&gt;0), 'Datos de clientes potenciales'!I78, 0), "")</f>
        <v>0</v>
      </c>
      <c r="Z78" s="147">
        <f>IFERROR(IF(AND('Datos de clientes potenciales'!H78="En pago", 'Datos de clientes potenciales'!I78&gt;0), 'Datos de clientes potenciales'!I78, 0), "")</f>
        <v>0</v>
      </c>
      <c r="AA78" s="148">
        <f>COUNTIF(DatosClientesPotenciales[[#This Row],[Origen del contacto ]],"Prospección")</f>
        <v>0</v>
      </c>
      <c r="AB78" s="149">
        <f>COUNTIF(DatosClientesPotenciales[[#This Row],[Origen del contacto ]],"Sitio web")</f>
        <v>0</v>
      </c>
      <c r="AC78" s="149">
        <f>COUNTIF(DatosClientesPotenciales[[#This Row],[Origen del contacto ]],"Instagram")</f>
        <v>0</v>
      </c>
      <c r="AD78" s="149">
        <f>COUNTIF(DatosClientesPotenciales[[#This Row],[Origen del contacto ]],"Tiktok")</f>
        <v>0</v>
      </c>
      <c r="AE78" s="149">
        <f>COUNTIF(DatosClientesPotenciales[[#This Row],[Origen del contacto ]],"Facebook")</f>
        <v>0</v>
      </c>
      <c r="AF78" s="149">
        <f>COUNTIF(DatosClientesPotenciales[[#This Row],[Origen del contacto ]],"Linkedin")</f>
        <v>0</v>
      </c>
      <c r="AG78" s="149">
        <f>COUNTIF(DatosClientesPotenciales[[#This Row],[Origen del contacto ]],"Google")</f>
        <v>0</v>
      </c>
      <c r="AH78" s="149">
        <f>COUNTIF(DatosClientesPotenciales[[#This Row],[Origen del contacto ]],"Whatsapp")</f>
        <v>0</v>
      </c>
      <c r="AI78" s="146">
        <f>COUNTIF(DatosClientesPotenciales[[#This Row],[Origen del contacto ]],"Otro")</f>
        <v>0</v>
      </c>
    </row>
    <row r="79" spans="2:35" ht="30" customHeight="1" x14ac:dyDescent="0.3">
      <c r="B79" s="51" t="str">
        <f>IFERROR(IF(AND(DatosClientesPotenciales[[#This Row],[Nombre del cliente potencial]] &lt;&gt; "", ROW(VentasPrevistas[Nombre del cliente potencial])&lt;&gt;ÚltimaEntrada),DatosClientesPotenciales[Nombre del cliente potencial], ""),"")</f>
        <v/>
      </c>
      <c r="C79" s="54" t="str">
        <f>IFERROR(IF(DatosClientesPotenciales[[#This Row],[Cierre de 
la previsión]] &lt;&gt;"",IF(DatosClientesPotenciales[[#This Row],[Cierre de 
la previsión]]= "Enero",DatosClientesPotenciales[Forecast],0),""),"")</f>
        <v/>
      </c>
      <c r="D79" s="54" t="str">
        <f>IFERROR(IF(DatosClientesPotenciales[[#This Row],[Cierre de 
la previsión]] &lt;&gt;"",IF(DatosClientesPotenciales[[#This Row],[Cierre de 
la previsión]] = "Febrero",DatosClientesPotenciales[Forecast],0),""),"")</f>
        <v/>
      </c>
      <c r="E79" s="54" t="str">
        <f>IFERROR(IF(DatosClientesPotenciales[[#This Row],[Cierre de 
la previsión]] &lt;&gt;"",IF(DatosClientesPotenciales[[#This Row],[Cierre de 
la previsión]] = "Marzo",DatosClientesPotenciales[Forecast],0),""),"")</f>
        <v/>
      </c>
      <c r="F79" s="55" t="str">
        <f>IFERROR(IF(DatosClientesPotenciales[[#This Row],[Cierre de 
la previsión]] &lt;&gt;"",IF(DatosClientesPotenciales[[#This Row],[Cierre de 
la previsión]] = "Abril",DatosClientesPotenciales[Forecast],0),""),"")</f>
        <v/>
      </c>
      <c r="G79" s="54" t="str">
        <f>IFERROR(IF(DatosClientesPotenciales[[#This Row],[Cierre de 
la previsión]] &lt;&gt;"",IF(DatosClientesPotenciales[[#This Row],[Cierre de 
la previsión]] = "Mayo",DatosClientesPotenciales[Forecast],0),""),"")</f>
        <v/>
      </c>
      <c r="H79" s="54" t="str">
        <f>IFERROR(IF(DatosClientesPotenciales[[#This Row],[Cierre de 
la previsión]] &lt;&gt;"",IF(DatosClientesPotenciales[[#This Row],[Cierre de 
la previsión]] = "Junio",DatosClientesPotenciales[Forecast],0),""),"")</f>
        <v/>
      </c>
      <c r="I79" s="54" t="str">
        <f>IFERROR(IF(DatosClientesPotenciales[[#This Row],[Cierre de 
la previsión]] &lt;&gt;"",IF(DatosClientesPotenciales[[#This Row],[Cierre de 
la previsión]] = "julio",DatosClientesPotenciales[Forecast],0),""),"")</f>
        <v/>
      </c>
      <c r="J79" s="55" t="str">
        <f>IFERROR(IF(DatosClientesPotenciales[[#This Row],[Cierre de 
la previsión]] &lt;&gt;"",IF(DatosClientesPotenciales[[#This Row],[Cierre de 
la previsión]] = "Agosto",DatosClientesPotenciales[Forecast],0),""),"")</f>
        <v/>
      </c>
      <c r="K79" s="54" t="str">
        <f>IFERROR(IF(DatosClientesPotenciales[[#This Row],[Cierre de 
la previsión]] &lt;&gt;"",IF(DatosClientesPotenciales[[#This Row],[Cierre de 
la previsión]] = "Septiembre",DatosClientesPotenciales[Forecast],0),""),"")</f>
        <v/>
      </c>
      <c r="L79" s="54" t="str">
        <f>IFERROR(IF(DatosClientesPotenciales[[#This Row],[Cierre de 
la previsión]] &lt;&gt;"",IF(DatosClientesPotenciales[[#This Row],[Cierre de 
la previsión]] = "Octubre",DatosClientesPotenciales[Forecast],0),""),"")</f>
        <v/>
      </c>
      <c r="M79" s="54" t="str">
        <f>IFERROR(IF(DatosClientesPotenciales[[#This Row],[Cierre de 
la previsión]] &lt;&gt;"",IF(DatosClientesPotenciales[[#This Row],[Cierre de 
la previsión]] = "Noviembre",DatosClientesPotenciales[Forecast],0),""),"")</f>
        <v/>
      </c>
      <c r="N79" s="54" t="str">
        <f>IFERROR(IF(DatosClientesPotenciales[[#This Row],[Cierre de 
la previsión]] &lt;&gt;"",IF(DatosClientesPotenciales[[#This Row],[Cierre de 
la previsión]] = "Diciembre",DatosClientesPotenciales[Forecast],0),""),"")</f>
        <v/>
      </c>
      <c r="P79" s="140">
        <f>COUNTIF(DatosClientesPotenciales[[#This Row],[Etapa]],"Prospecto")</f>
        <v>0</v>
      </c>
      <c r="Q79" s="146">
        <f>COUNTIF(DatosClientesPotenciales[[#This Row],[Etapa]],"Atendido")</f>
        <v>0</v>
      </c>
      <c r="R79" s="140">
        <f>COUNTIF(DatosClientesPotenciales[[#This Row],[Etapa]],"Cotización")</f>
        <v>0</v>
      </c>
      <c r="S79" s="140">
        <f>COUNTIF(DatosClientesPotenciales[[#This Row],[Etapa]],"En Pago")</f>
        <v>0</v>
      </c>
      <c r="T79" s="140">
        <f>COUNTIF(DatosClientesPotenciales[[#This Row],[Etapa]],"Perdido")</f>
        <v>0</v>
      </c>
      <c r="U79" s="140">
        <f>COUNTIF(DatosClientesPotenciales[[#This Row],[Etapa]],"Ganada")</f>
        <v>0</v>
      </c>
      <c r="V79" s="141">
        <f>IFERROR(IF(AND('Datos de clientes potenciales'!H79="Ganada", 'Datos de clientes potenciales'!I79&gt;0), 'Datos de clientes potenciales'!I79, 0), "")</f>
        <v>0</v>
      </c>
      <c r="W79" s="137">
        <f>IFERROR(IF(AND('Datos de clientes potenciales'!H79="Prospecto", 'Datos de clientes potenciales'!I79&gt;0), 'Datos de clientes potenciales'!I79, 0), "")</f>
        <v>0</v>
      </c>
      <c r="X79" s="137">
        <f>IFERROR(IF(AND('Datos de clientes potenciales'!H79="Atendido", 'Datos de clientes potenciales'!I79&gt;0), 'Datos de clientes potenciales'!I79, 0), "")</f>
        <v>0</v>
      </c>
      <c r="Y79" s="137">
        <f>IFERROR(IF(AND('Datos de clientes potenciales'!H79="Cotización", 'Datos de clientes potenciales'!I79&gt;0), 'Datos de clientes potenciales'!I79, 0), "")</f>
        <v>0</v>
      </c>
      <c r="Z79" s="147">
        <f>IFERROR(IF(AND('Datos de clientes potenciales'!H79="En pago", 'Datos de clientes potenciales'!I79&gt;0), 'Datos de clientes potenciales'!I79, 0), "")</f>
        <v>0</v>
      </c>
      <c r="AA79" s="148">
        <f>COUNTIF(DatosClientesPotenciales[[#This Row],[Origen del contacto ]],"Prospección")</f>
        <v>0</v>
      </c>
      <c r="AB79" s="149">
        <f>COUNTIF(DatosClientesPotenciales[[#This Row],[Origen del contacto ]],"Sitio web")</f>
        <v>0</v>
      </c>
      <c r="AC79" s="149">
        <f>COUNTIF(DatosClientesPotenciales[[#This Row],[Origen del contacto ]],"Instagram")</f>
        <v>0</v>
      </c>
      <c r="AD79" s="149">
        <f>COUNTIF(DatosClientesPotenciales[[#This Row],[Origen del contacto ]],"Tiktok")</f>
        <v>0</v>
      </c>
      <c r="AE79" s="149">
        <f>COUNTIF(DatosClientesPotenciales[[#This Row],[Origen del contacto ]],"Facebook")</f>
        <v>0</v>
      </c>
      <c r="AF79" s="149">
        <f>COUNTIF(DatosClientesPotenciales[[#This Row],[Origen del contacto ]],"Linkedin")</f>
        <v>0</v>
      </c>
      <c r="AG79" s="149">
        <f>COUNTIF(DatosClientesPotenciales[[#This Row],[Origen del contacto ]],"Google")</f>
        <v>0</v>
      </c>
      <c r="AH79" s="149">
        <f>COUNTIF(DatosClientesPotenciales[[#This Row],[Origen del contacto ]],"Whatsapp")</f>
        <v>0</v>
      </c>
      <c r="AI79" s="146">
        <f>COUNTIF(DatosClientesPotenciales[[#This Row],[Origen del contacto ]],"Otro")</f>
        <v>0</v>
      </c>
    </row>
    <row r="80" spans="2:35" ht="30" customHeight="1" x14ac:dyDescent="0.3">
      <c r="B80" s="51" t="str">
        <f>IFERROR(IF(AND(DatosClientesPotenciales[[#This Row],[Nombre del cliente potencial]] &lt;&gt; "", ROW(VentasPrevistas[Nombre del cliente potencial])&lt;&gt;ÚltimaEntrada),DatosClientesPotenciales[Nombre del cliente potencial], ""),"")</f>
        <v/>
      </c>
      <c r="C80" s="54" t="str">
        <f>IFERROR(IF(DatosClientesPotenciales[[#This Row],[Cierre de 
la previsión]] &lt;&gt;"",IF(DatosClientesPotenciales[[#This Row],[Cierre de 
la previsión]]= "Enero",DatosClientesPotenciales[Forecast],0),""),"")</f>
        <v/>
      </c>
      <c r="D80" s="54" t="str">
        <f>IFERROR(IF(DatosClientesPotenciales[[#This Row],[Cierre de 
la previsión]] &lt;&gt;"",IF(DatosClientesPotenciales[[#This Row],[Cierre de 
la previsión]] = "Febrero",DatosClientesPotenciales[Forecast],0),""),"")</f>
        <v/>
      </c>
      <c r="E80" s="54" t="str">
        <f>IFERROR(IF(DatosClientesPotenciales[[#This Row],[Cierre de 
la previsión]] &lt;&gt;"",IF(DatosClientesPotenciales[[#This Row],[Cierre de 
la previsión]] = "Marzo",DatosClientesPotenciales[Forecast],0),""),"")</f>
        <v/>
      </c>
      <c r="F80" s="55" t="str">
        <f>IFERROR(IF(DatosClientesPotenciales[[#This Row],[Cierre de 
la previsión]] &lt;&gt;"",IF(DatosClientesPotenciales[[#This Row],[Cierre de 
la previsión]] = "Abril",DatosClientesPotenciales[Forecast],0),""),"")</f>
        <v/>
      </c>
      <c r="G80" s="54" t="str">
        <f>IFERROR(IF(DatosClientesPotenciales[[#This Row],[Cierre de 
la previsión]] &lt;&gt;"",IF(DatosClientesPotenciales[[#This Row],[Cierre de 
la previsión]] = "Mayo",DatosClientesPotenciales[Forecast],0),""),"")</f>
        <v/>
      </c>
      <c r="H80" s="54" t="str">
        <f>IFERROR(IF(DatosClientesPotenciales[[#This Row],[Cierre de 
la previsión]] &lt;&gt;"",IF(DatosClientesPotenciales[[#This Row],[Cierre de 
la previsión]] = "Junio",DatosClientesPotenciales[Forecast],0),""),"")</f>
        <v/>
      </c>
      <c r="I80" s="54" t="str">
        <f>IFERROR(IF(DatosClientesPotenciales[[#This Row],[Cierre de 
la previsión]] &lt;&gt;"",IF(DatosClientesPotenciales[[#This Row],[Cierre de 
la previsión]] = "julio",DatosClientesPotenciales[Forecast],0),""),"")</f>
        <v/>
      </c>
      <c r="J80" s="55" t="str">
        <f>IFERROR(IF(DatosClientesPotenciales[[#This Row],[Cierre de 
la previsión]] &lt;&gt;"",IF(DatosClientesPotenciales[[#This Row],[Cierre de 
la previsión]] = "Agosto",DatosClientesPotenciales[Forecast],0),""),"")</f>
        <v/>
      </c>
      <c r="K80" s="54" t="str">
        <f>IFERROR(IF(DatosClientesPotenciales[[#This Row],[Cierre de 
la previsión]] &lt;&gt;"",IF(DatosClientesPotenciales[[#This Row],[Cierre de 
la previsión]] = "Septiembre",DatosClientesPotenciales[Forecast],0),""),"")</f>
        <v/>
      </c>
      <c r="L80" s="54" t="str">
        <f>IFERROR(IF(DatosClientesPotenciales[[#This Row],[Cierre de 
la previsión]] &lt;&gt;"",IF(DatosClientesPotenciales[[#This Row],[Cierre de 
la previsión]] = "Octubre",DatosClientesPotenciales[Forecast],0),""),"")</f>
        <v/>
      </c>
      <c r="M80" s="54" t="str">
        <f>IFERROR(IF(DatosClientesPotenciales[[#This Row],[Cierre de 
la previsión]] &lt;&gt;"",IF(DatosClientesPotenciales[[#This Row],[Cierre de 
la previsión]] = "Noviembre",DatosClientesPotenciales[Forecast],0),""),"")</f>
        <v/>
      </c>
      <c r="N80" s="54" t="str">
        <f>IFERROR(IF(DatosClientesPotenciales[[#This Row],[Cierre de 
la previsión]] &lt;&gt;"",IF(DatosClientesPotenciales[[#This Row],[Cierre de 
la previsión]] = "Diciembre",DatosClientesPotenciales[Forecast],0),""),"")</f>
        <v/>
      </c>
      <c r="P80" s="140">
        <f>COUNTIF(DatosClientesPotenciales[[#This Row],[Etapa]],"Prospecto")</f>
        <v>0</v>
      </c>
      <c r="Q80" s="146">
        <f>COUNTIF(DatosClientesPotenciales[[#This Row],[Etapa]],"Atendido")</f>
        <v>0</v>
      </c>
      <c r="R80" s="140">
        <f>COUNTIF(DatosClientesPotenciales[[#This Row],[Etapa]],"Cotización")</f>
        <v>0</v>
      </c>
      <c r="S80" s="140">
        <f>COUNTIF(DatosClientesPotenciales[[#This Row],[Etapa]],"En Pago")</f>
        <v>0</v>
      </c>
      <c r="T80" s="140">
        <f>COUNTIF(DatosClientesPotenciales[[#This Row],[Etapa]],"Perdido")</f>
        <v>0</v>
      </c>
      <c r="U80" s="140">
        <f>COUNTIF(DatosClientesPotenciales[[#This Row],[Etapa]],"Ganada")</f>
        <v>0</v>
      </c>
      <c r="V80" s="141">
        <f>IFERROR(IF(AND('Datos de clientes potenciales'!H80="Ganada", 'Datos de clientes potenciales'!I80&gt;0), 'Datos de clientes potenciales'!I80, 0), "")</f>
        <v>0</v>
      </c>
      <c r="W80" s="137">
        <f>IFERROR(IF(AND('Datos de clientes potenciales'!H80="Prospecto", 'Datos de clientes potenciales'!I80&gt;0), 'Datos de clientes potenciales'!I80, 0), "")</f>
        <v>0</v>
      </c>
      <c r="X80" s="137">
        <f>IFERROR(IF(AND('Datos de clientes potenciales'!H80="Atendido", 'Datos de clientes potenciales'!I80&gt;0), 'Datos de clientes potenciales'!I80, 0), "")</f>
        <v>0</v>
      </c>
      <c r="Y80" s="137">
        <f>IFERROR(IF(AND('Datos de clientes potenciales'!H80="Cotización", 'Datos de clientes potenciales'!I80&gt;0), 'Datos de clientes potenciales'!I80, 0), "")</f>
        <v>0</v>
      </c>
      <c r="Z80" s="147">
        <f>IFERROR(IF(AND('Datos de clientes potenciales'!H80="En pago", 'Datos de clientes potenciales'!I80&gt;0), 'Datos de clientes potenciales'!I80, 0), "")</f>
        <v>0</v>
      </c>
      <c r="AA80" s="148">
        <f>COUNTIF(DatosClientesPotenciales[[#This Row],[Origen del contacto ]],"Prospección")</f>
        <v>0</v>
      </c>
      <c r="AB80" s="149">
        <f>COUNTIF(DatosClientesPotenciales[[#This Row],[Origen del contacto ]],"Sitio web")</f>
        <v>0</v>
      </c>
      <c r="AC80" s="149">
        <f>COUNTIF(DatosClientesPotenciales[[#This Row],[Origen del contacto ]],"Instagram")</f>
        <v>0</v>
      </c>
      <c r="AD80" s="149">
        <f>COUNTIF(DatosClientesPotenciales[[#This Row],[Origen del contacto ]],"Tiktok")</f>
        <v>0</v>
      </c>
      <c r="AE80" s="149">
        <f>COUNTIF(DatosClientesPotenciales[[#This Row],[Origen del contacto ]],"Facebook")</f>
        <v>0</v>
      </c>
      <c r="AF80" s="149">
        <f>COUNTIF(DatosClientesPotenciales[[#This Row],[Origen del contacto ]],"Linkedin")</f>
        <v>0</v>
      </c>
      <c r="AG80" s="149">
        <f>COUNTIF(DatosClientesPotenciales[[#This Row],[Origen del contacto ]],"Google")</f>
        <v>0</v>
      </c>
      <c r="AH80" s="149">
        <f>COUNTIF(DatosClientesPotenciales[[#This Row],[Origen del contacto ]],"Whatsapp")</f>
        <v>0</v>
      </c>
      <c r="AI80" s="146">
        <f>COUNTIF(DatosClientesPotenciales[[#This Row],[Origen del contacto ]],"Otro")</f>
        <v>0</v>
      </c>
    </row>
    <row r="81" spans="2:35" ht="30" customHeight="1" x14ac:dyDescent="0.3">
      <c r="B81" s="51" t="str">
        <f>IFERROR(IF(AND(DatosClientesPotenciales[[#This Row],[Nombre del cliente potencial]] &lt;&gt; "", ROW(VentasPrevistas[Nombre del cliente potencial])&lt;&gt;ÚltimaEntrada),DatosClientesPotenciales[Nombre del cliente potencial], ""),"")</f>
        <v/>
      </c>
      <c r="C81" s="54" t="str">
        <f>IFERROR(IF(DatosClientesPotenciales[[#This Row],[Cierre de 
la previsión]] &lt;&gt;"",IF(DatosClientesPotenciales[[#This Row],[Cierre de 
la previsión]]= "Enero",DatosClientesPotenciales[Forecast],0),""),"")</f>
        <v/>
      </c>
      <c r="D81" s="54" t="str">
        <f>IFERROR(IF(DatosClientesPotenciales[[#This Row],[Cierre de 
la previsión]] &lt;&gt;"",IF(DatosClientesPotenciales[[#This Row],[Cierre de 
la previsión]] = "Febrero",DatosClientesPotenciales[Forecast],0),""),"")</f>
        <v/>
      </c>
      <c r="E81" s="54" t="str">
        <f>IFERROR(IF(DatosClientesPotenciales[[#This Row],[Cierre de 
la previsión]] &lt;&gt;"",IF(DatosClientesPotenciales[[#This Row],[Cierre de 
la previsión]] = "Marzo",DatosClientesPotenciales[Forecast],0),""),"")</f>
        <v/>
      </c>
      <c r="F81" s="55" t="str">
        <f>IFERROR(IF(DatosClientesPotenciales[[#This Row],[Cierre de 
la previsión]] &lt;&gt;"",IF(DatosClientesPotenciales[[#This Row],[Cierre de 
la previsión]] = "Abril",DatosClientesPotenciales[Forecast],0),""),"")</f>
        <v/>
      </c>
      <c r="G81" s="54" t="str">
        <f>IFERROR(IF(DatosClientesPotenciales[[#This Row],[Cierre de 
la previsión]] &lt;&gt;"",IF(DatosClientesPotenciales[[#This Row],[Cierre de 
la previsión]] = "Mayo",DatosClientesPotenciales[Forecast],0),""),"")</f>
        <v/>
      </c>
      <c r="H81" s="54" t="str">
        <f>IFERROR(IF(DatosClientesPotenciales[[#This Row],[Cierre de 
la previsión]] &lt;&gt;"",IF(DatosClientesPotenciales[[#This Row],[Cierre de 
la previsión]] = "Junio",DatosClientesPotenciales[Forecast],0),""),"")</f>
        <v/>
      </c>
      <c r="I81" s="54" t="str">
        <f>IFERROR(IF(DatosClientesPotenciales[[#This Row],[Cierre de 
la previsión]] &lt;&gt;"",IF(DatosClientesPotenciales[[#This Row],[Cierre de 
la previsión]] = "julio",DatosClientesPotenciales[Forecast],0),""),"")</f>
        <v/>
      </c>
      <c r="J81" s="55" t="str">
        <f>IFERROR(IF(DatosClientesPotenciales[[#This Row],[Cierre de 
la previsión]] &lt;&gt;"",IF(DatosClientesPotenciales[[#This Row],[Cierre de 
la previsión]] = "Agosto",DatosClientesPotenciales[Forecast],0),""),"")</f>
        <v/>
      </c>
      <c r="K81" s="54" t="str">
        <f>IFERROR(IF(DatosClientesPotenciales[[#This Row],[Cierre de 
la previsión]] &lt;&gt;"",IF(DatosClientesPotenciales[[#This Row],[Cierre de 
la previsión]] = "Septiembre",DatosClientesPotenciales[Forecast],0),""),"")</f>
        <v/>
      </c>
      <c r="L81" s="54" t="str">
        <f>IFERROR(IF(DatosClientesPotenciales[[#This Row],[Cierre de 
la previsión]] &lt;&gt;"",IF(DatosClientesPotenciales[[#This Row],[Cierre de 
la previsión]] = "Octubre",DatosClientesPotenciales[Forecast],0),""),"")</f>
        <v/>
      </c>
      <c r="M81" s="54" t="str">
        <f>IFERROR(IF(DatosClientesPotenciales[[#This Row],[Cierre de 
la previsión]] &lt;&gt;"",IF(DatosClientesPotenciales[[#This Row],[Cierre de 
la previsión]] = "Noviembre",DatosClientesPotenciales[Forecast],0),""),"")</f>
        <v/>
      </c>
      <c r="N81" s="54" t="str">
        <f>IFERROR(IF(DatosClientesPotenciales[[#This Row],[Cierre de 
la previsión]] &lt;&gt;"",IF(DatosClientesPotenciales[[#This Row],[Cierre de 
la previsión]] = "Diciembre",DatosClientesPotenciales[Forecast],0),""),"")</f>
        <v/>
      </c>
      <c r="P81" s="140">
        <f>COUNTIF(DatosClientesPotenciales[[#This Row],[Etapa]],"Prospecto")</f>
        <v>0</v>
      </c>
      <c r="Q81" s="146">
        <f>COUNTIF(DatosClientesPotenciales[[#This Row],[Etapa]],"Atendido")</f>
        <v>0</v>
      </c>
      <c r="R81" s="140">
        <f>COUNTIF(DatosClientesPotenciales[[#This Row],[Etapa]],"Cotización")</f>
        <v>0</v>
      </c>
      <c r="S81" s="140">
        <f>COUNTIF(DatosClientesPotenciales[[#This Row],[Etapa]],"En Pago")</f>
        <v>0</v>
      </c>
      <c r="T81" s="140">
        <f>COUNTIF(DatosClientesPotenciales[[#This Row],[Etapa]],"Perdido")</f>
        <v>0</v>
      </c>
      <c r="U81" s="140">
        <f>COUNTIF(DatosClientesPotenciales[[#This Row],[Etapa]],"Ganada")</f>
        <v>0</v>
      </c>
      <c r="V81" s="141">
        <f>IFERROR(IF(AND('Datos de clientes potenciales'!H81="Ganada", 'Datos de clientes potenciales'!I81&gt;0), 'Datos de clientes potenciales'!I81, 0), "")</f>
        <v>0</v>
      </c>
      <c r="W81" s="137">
        <f>IFERROR(IF(AND('Datos de clientes potenciales'!H81="Prospecto", 'Datos de clientes potenciales'!I81&gt;0), 'Datos de clientes potenciales'!I81, 0), "")</f>
        <v>0</v>
      </c>
      <c r="X81" s="137">
        <f>IFERROR(IF(AND('Datos de clientes potenciales'!H81="Atendido", 'Datos de clientes potenciales'!I81&gt;0), 'Datos de clientes potenciales'!I81, 0), "")</f>
        <v>0</v>
      </c>
      <c r="Y81" s="137">
        <f>IFERROR(IF(AND('Datos de clientes potenciales'!H81="Cotización", 'Datos de clientes potenciales'!I81&gt;0), 'Datos de clientes potenciales'!I81, 0), "")</f>
        <v>0</v>
      </c>
      <c r="Z81" s="147">
        <f>IFERROR(IF(AND('Datos de clientes potenciales'!H81="En pago", 'Datos de clientes potenciales'!I81&gt;0), 'Datos de clientes potenciales'!I81, 0), "")</f>
        <v>0</v>
      </c>
      <c r="AA81" s="148">
        <f>COUNTIF(DatosClientesPotenciales[[#This Row],[Origen del contacto ]],"Prospección")</f>
        <v>0</v>
      </c>
      <c r="AB81" s="149">
        <f>COUNTIF(DatosClientesPotenciales[[#This Row],[Origen del contacto ]],"Sitio web")</f>
        <v>0</v>
      </c>
      <c r="AC81" s="149">
        <f>COUNTIF(DatosClientesPotenciales[[#This Row],[Origen del contacto ]],"Instagram")</f>
        <v>0</v>
      </c>
      <c r="AD81" s="149">
        <f>COUNTIF(DatosClientesPotenciales[[#This Row],[Origen del contacto ]],"Tiktok")</f>
        <v>0</v>
      </c>
      <c r="AE81" s="149">
        <f>COUNTIF(DatosClientesPotenciales[[#This Row],[Origen del contacto ]],"Facebook")</f>
        <v>0</v>
      </c>
      <c r="AF81" s="149">
        <f>COUNTIF(DatosClientesPotenciales[[#This Row],[Origen del contacto ]],"Linkedin")</f>
        <v>0</v>
      </c>
      <c r="AG81" s="149">
        <f>COUNTIF(DatosClientesPotenciales[[#This Row],[Origen del contacto ]],"Google")</f>
        <v>0</v>
      </c>
      <c r="AH81" s="149">
        <f>COUNTIF(DatosClientesPotenciales[[#This Row],[Origen del contacto ]],"Whatsapp")</f>
        <v>0</v>
      </c>
      <c r="AI81" s="146">
        <f>COUNTIF(DatosClientesPotenciales[[#This Row],[Origen del contacto ]],"Otro")</f>
        <v>0</v>
      </c>
    </row>
    <row r="82" spans="2:35" ht="30" customHeight="1" x14ac:dyDescent="0.3">
      <c r="B82" s="51" t="str">
        <f>IFERROR(IF(AND(DatosClientesPotenciales[[#This Row],[Nombre del cliente potencial]] &lt;&gt; "", ROW(VentasPrevistas[Nombre del cliente potencial])&lt;&gt;ÚltimaEntrada),DatosClientesPotenciales[Nombre del cliente potencial], ""),"")</f>
        <v/>
      </c>
      <c r="C82" s="54" t="str">
        <f>IFERROR(IF(DatosClientesPotenciales[[#This Row],[Cierre de 
la previsión]] &lt;&gt;"",IF(DatosClientesPotenciales[[#This Row],[Cierre de 
la previsión]]= "Enero",DatosClientesPotenciales[Forecast],0),""),"")</f>
        <v/>
      </c>
      <c r="D82" s="54" t="str">
        <f>IFERROR(IF(DatosClientesPotenciales[[#This Row],[Cierre de 
la previsión]] &lt;&gt;"",IF(DatosClientesPotenciales[[#This Row],[Cierre de 
la previsión]] = "Febrero",DatosClientesPotenciales[Forecast],0),""),"")</f>
        <v/>
      </c>
      <c r="E82" s="54" t="str">
        <f>IFERROR(IF(DatosClientesPotenciales[[#This Row],[Cierre de 
la previsión]] &lt;&gt;"",IF(DatosClientesPotenciales[[#This Row],[Cierre de 
la previsión]] = "Marzo",DatosClientesPotenciales[Forecast],0),""),"")</f>
        <v/>
      </c>
      <c r="F82" s="55" t="str">
        <f>IFERROR(IF(DatosClientesPotenciales[[#This Row],[Cierre de 
la previsión]] &lt;&gt;"",IF(DatosClientesPotenciales[[#This Row],[Cierre de 
la previsión]] = "Abril",DatosClientesPotenciales[Forecast],0),""),"")</f>
        <v/>
      </c>
      <c r="G82" s="54" t="str">
        <f>IFERROR(IF(DatosClientesPotenciales[[#This Row],[Cierre de 
la previsión]] &lt;&gt;"",IF(DatosClientesPotenciales[[#This Row],[Cierre de 
la previsión]] = "Mayo",DatosClientesPotenciales[Forecast],0),""),"")</f>
        <v/>
      </c>
      <c r="H82" s="54" t="str">
        <f>IFERROR(IF(DatosClientesPotenciales[[#This Row],[Cierre de 
la previsión]] &lt;&gt;"",IF(DatosClientesPotenciales[[#This Row],[Cierre de 
la previsión]] = "Junio",DatosClientesPotenciales[Forecast],0),""),"")</f>
        <v/>
      </c>
      <c r="I82" s="54" t="str">
        <f>IFERROR(IF(DatosClientesPotenciales[[#This Row],[Cierre de 
la previsión]] &lt;&gt;"",IF(DatosClientesPotenciales[[#This Row],[Cierre de 
la previsión]] = "julio",DatosClientesPotenciales[Forecast],0),""),"")</f>
        <v/>
      </c>
      <c r="J82" s="55" t="str">
        <f>IFERROR(IF(DatosClientesPotenciales[[#This Row],[Cierre de 
la previsión]] &lt;&gt;"",IF(DatosClientesPotenciales[[#This Row],[Cierre de 
la previsión]] = "Agosto",DatosClientesPotenciales[Forecast],0),""),"")</f>
        <v/>
      </c>
      <c r="K82" s="54" t="str">
        <f>IFERROR(IF(DatosClientesPotenciales[[#This Row],[Cierre de 
la previsión]] &lt;&gt;"",IF(DatosClientesPotenciales[[#This Row],[Cierre de 
la previsión]] = "Septiembre",DatosClientesPotenciales[Forecast],0),""),"")</f>
        <v/>
      </c>
      <c r="L82" s="54" t="str">
        <f>IFERROR(IF(DatosClientesPotenciales[[#This Row],[Cierre de 
la previsión]] &lt;&gt;"",IF(DatosClientesPotenciales[[#This Row],[Cierre de 
la previsión]] = "Octubre",DatosClientesPotenciales[Forecast],0),""),"")</f>
        <v/>
      </c>
      <c r="M82" s="54" t="str">
        <f>IFERROR(IF(DatosClientesPotenciales[[#This Row],[Cierre de 
la previsión]] &lt;&gt;"",IF(DatosClientesPotenciales[[#This Row],[Cierre de 
la previsión]] = "Noviembre",DatosClientesPotenciales[Forecast],0),""),"")</f>
        <v/>
      </c>
      <c r="N82" s="54" t="str">
        <f>IFERROR(IF(DatosClientesPotenciales[[#This Row],[Cierre de 
la previsión]] &lt;&gt;"",IF(DatosClientesPotenciales[[#This Row],[Cierre de 
la previsión]] = "Diciembre",DatosClientesPotenciales[Forecast],0),""),"")</f>
        <v/>
      </c>
      <c r="P82" s="140">
        <f>COUNTIF(DatosClientesPotenciales[[#This Row],[Etapa]],"Prospecto")</f>
        <v>0</v>
      </c>
      <c r="Q82" s="146">
        <f>COUNTIF(DatosClientesPotenciales[[#This Row],[Etapa]],"Atendido")</f>
        <v>0</v>
      </c>
      <c r="R82" s="140">
        <f>COUNTIF(DatosClientesPotenciales[[#This Row],[Etapa]],"Cotización")</f>
        <v>0</v>
      </c>
      <c r="S82" s="140">
        <f>COUNTIF(DatosClientesPotenciales[[#This Row],[Etapa]],"En Pago")</f>
        <v>0</v>
      </c>
      <c r="T82" s="140">
        <f>COUNTIF(DatosClientesPotenciales[[#This Row],[Etapa]],"Perdido")</f>
        <v>0</v>
      </c>
      <c r="U82" s="140">
        <f>COUNTIF(DatosClientesPotenciales[[#This Row],[Etapa]],"Ganada")</f>
        <v>0</v>
      </c>
      <c r="V82" s="141">
        <f>IFERROR(IF(AND('Datos de clientes potenciales'!H82="Ganada", 'Datos de clientes potenciales'!I82&gt;0), 'Datos de clientes potenciales'!I82, 0), "")</f>
        <v>0</v>
      </c>
      <c r="W82" s="137">
        <f>IFERROR(IF(AND('Datos de clientes potenciales'!H82="Prospecto", 'Datos de clientes potenciales'!I82&gt;0), 'Datos de clientes potenciales'!I82, 0), "")</f>
        <v>0</v>
      </c>
      <c r="X82" s="137">
        <f>IFERROR(IF(AND('Datos de clientes potenciales'!H82="Atendido", 'Datos de clientes potenciales'!I82&gt;0), 'Datos de clientes potenciales'!I82, 0), "")</f>
        <v>0</v>
      </c>
      <c r="Y82" s="137">
        <f>IFERROR(IF(AND('Datos de clientes potenciales'!H82="Cotización", 'Datos de clientes potenciales'!I82&gt;0), 'Datos de clientes potenciales'!I82, 0), "")</f>
        <v>0</v>
      </c>
      <c r="Z82" s="147">
        <f>IFERROR(IF(AND('Datos de clientes potenciales'!H82="En pago", 'Datos de clientes potenciales'!I82&gt;0), 'Datos de clientes potenciales'!I82, 0), "")</f>
        <v>0</v>
      </c>
      <c r="AA82" s="148">
        <f>COUNTIF(DatosClientesPotenciales[[#This Row],[Origen del contacto ]],"Prospección")</f>
        <v>0</v>
      </c>
      <c r="AB82" s="149">
        <f>COUNTIF(DatosClientesPotenciales[[#This Row],[Origen del contacto ]],"Sitio web")</f>
        <v>0</v>
      </c>
      <c r="AC82" s="149">
        <f>COUNTIF(DatosClientesPotenciales[[#This Row],[Origen del contacto ]],"Instagram")</f>
        <v>0</v>
      </c>
      <c r="AD82" s="149">
        <f>COUNTIF(DatosClientesPotenciales[[#This Row],[Origen del contacto ]],"Tiktok")</f>
        <v>0</v>
      </c>
      <c r="AE82" s="149">
        <f>COUNTIF(DatosClientesPotenciales[[#This Row],[Origen del contacto ]],"Facebook")</f>
        <v>0</v>
      </c>
      <c r="AF82" s="149">
        <f>COUNTIF(DatosClientesPotenciales[[#This Row],[Origen del contacto ]],"Linkedin")</f>
        <v>0</v>
      </c>
      <c r="AG82" s="149">
        <f>COUNTIF(DatosClientesPotenciales[[#This Row],[Origen del contacto ]],"Google")</f>
        <v>0</v>
      </c>
      <c r="AH82" s="149">
        <f>COUNTIF(DatosClientesPotenciales[[#This Row],[Origen del contacto ]],"Whatsapp")</f>
        <v>0</v>
      </c>
      <c r="AI82" s="146">
        <f>COUNTIF(DatosClientesPotenciales[[#This Row],[Origen del contacto ]],"Otro")</f>
        <v>0</v>
      </c>
    </row>
    <row r="83" spans="2:35" ht="30" customHeight="1" x14ac:dyDescent="0.3">
      <c r="B83" s="51" t="str">
        <f>IFERROR(IF(AND(DatosClientesPotenciales[[#This Row],[Nombre del cliente potencial]] &lt;&gt; "", ROW(VentasPrevistas[Nombre del cliente potencial])&lt;&gt;ÚltimaEntrada),DatosClientesPotenciales[Nombre del cliente potencial], ""),"")</f>
        <v/>
      </c>
      <c r="C83" s="54" t="str">
        <f>IFERROR(IF(DatosClientesPotenciales[[#This Row],[Cierre de 
la previsión]] &lt;&gt;"",IF(DatosClientesPotenciales[[#This Row],[Cierre de 
la previsión]]= "Enero",DatosClientesPotenciales[Forecast],0),""),"")</f>
        <v/>
      </c>
      <c r="D83" s="54" t="str">
        <f>IFERROR(IF(DatosClientesPotenciales[[#This Row],[Cierre de 
la previsión]] &lt;&gt;"",IF(DatosClientesPotenciales[[#This Row],[Cierre de 
la previsión]] = "Febrero",DatosClientesPotenciales[Forecast],0),""),"")</f>
        <v/>
      </c>
      <c r="E83" s="54" t="str">
        <f>IFERROR(IF(DatosClientesPotenciales[[#This Row],[Cierre de 
la previsión]] &lt;&gt;"",IF(DatosClientesPotenciales[[#This Row],[Cierre de 
la previsión]] = "Marzo",DatosClientesPotenciales[Forecast],0),""),"")</f>
        <v/>
      </c>
      <c r="F83" s="55" t="str">
        <f>IFERROR(IF(DatosClientesPotenciales[[#This Row],[Cierre de 
la previsión]] &lt;&gt;"",IF(DatosClientesPotenciales[[#This Row],[Cierre de 
la previsión]] = "Abril",DatosClientesPotenciales[Forecast],0),""),"")</f>
        <v/>
      </c>
      <c r="G83" s="54" t="str">
        <f>IFERROR(IF(DatosClientesPotenciales[[#This Row],[Cierre de 
la previsión]] &lt;&gt;"",IF(DatosClientesPotenciales[[#This Row],[Cierre de 
la previsión]] = "Mayo",DatosClientesPotenciales[Forecast],0),""),"")</f>
        <v/>
      </c>
      <c r="H83" s="54" t="str">
        <f>IFERROR(IF(DatosClientesPotenciales[[#This Row],[Cierre de 
la previsión]] &lt;&gt;"",IF(DatosClientesPotenciales[[#This Row],[Cierre de 
la previsión]] = "Junio",DatosClientesPotenciales[Forecast],0),""),"")</f>
        <v/>
      </c>
      <c r="I83" s="54" t="str">
        <f>IFERROR(IF(DatosClientesPotenciales[[#This Row],[Cierre de 
la previsión]] &lt;&gt;"",IF(DatosClientesPotenciales[[#This Row],[Cierre de 
la previsión]] = "julio",DatosClientesPotenciales[Forecast],0),""),"")</f>
        <v/>
      </c>
      <c r="J83" s="55" t="str">
        <f>IFERROR(IF(DatosClientesPotenciales[[#This Row],[Cierre de 
la previsión]] &lt;&gt;"",IF(DatosClientesPotenciales[[#This Row],[Cierre de 
la previsión]] = "Agosto",DatosClientesPotenciales[Forecast],0),""),"")</f>
        <v/>
      </c>
      <c r="K83" s="54" t="str">
        <f>IFERROR(IF(DatosClientesPotenciales[[#This Row],[Cierre de 
la previsión]] &lt;&gt;"",IF(DatosClientesPotenciales[[#This Row],[Cierre de 
la previsión]] = "Septiembre",DatosClientesPotenciales[Forecast],0),""),"")</f>
        <v/>
      </c>
      <c r="L83" s="54" t="str">
        <f>IFERROR(IF(DatosClientesPotenciales[[#This Row],[Cierre de 
la previsión]] &lt;&gt;"",IF(DatosClientesPotenciales[[#This Row],[Cierre de 
la previsión]] = "Octubre",DatosClientesPotenciales[Forecast],0),""),"")</f>
        <v/>
      </c>
      <c r="M83" s="54" t="str">
        <f>IFERROR(IF(DatosClientesPotenciales[[#This Row],[Cierre de 
la previsión]] &lt;&gt;"",IF(DatosClientesPotenciales[[#This Row],[Cierre de 
la previsión]] = "Noviembre",DatosClientesPotenciales[Forecast],0),""),"")</f>
        <v/>
      </c>
      <c r="N83" s="54" t="str">
        <f>IFERROR(IF(DatosClientesPotenciales[[#This Row],[Cierre de 
la previsión]] &lt;&gt;"",IF(DatosClientesPotenciales[[#This Row],[Cierre de 
la previsión]] = "Diciembre",DatosClientesPotenciales[Forecast],0),""),"")</f>
        <v/>
      </c>
      <c r="P83" s="140">
        <f>COUNTIF(DatosClientesPotenciales[[#This Row],[Etapa]],"Prospecto")</f>
        <v>0</v>
      </c>
      <c r="Q83" s="146">
        <f>COUNTIF(DatosClientesPotenciales[[#This Row],[Etapa]],"Atendido")</f>
        <v>0</v>
      </c>
      <c r="R83" s="140">
        <f>COUNTIF(DatosClientesPotenciales[[#This Row],[Etapa]],"Cotización")</f>
        <v>0</v>
      </c>
      <c r="S83" s="140">
        <f>COUNTIF(DatosClientesPotenciales[[#This Row],[Etapa]],"En Pago")</f>
        <v>0</v>
      </c>
      <c r="T83" s="140">
        <f>COUNTIF(DatosClientesPotenciales[[#This Row],[Etapa]],"Perdido")</f>
        <v>0</v>
      </c>
      <c r="U83" s="140">
        <f>COUNTIF(DatosClientesPotenciales[[#This Row],[Etapa]],"Ganada")</f>
        <v>0</v>
      </c>
      <c r="V83" s="141">
        <f>IFERROR(IF(AND('Datos de clientes potenciales'!H83="Ganada", 'Datos de clientes potenciales'!I83&gt;0), 'Datos de clientes potenciales'!I83, 0), "")</f>
        <v>0</v>
      </c>
      <c r="W83" s="137">
        <f>IFERROR(IF(AND('Datos de clientes potenciales'!H83="Prospecto", 'Datos de clientes potenciales'!I83&gt;0), 'Datos de clientes potenciales'!I83, 0), "")</f>
        <v>0</v>
      </c>
      <c r="X83" s="137">
        <f>IFERROR(IF(AND('Datos de clientes potenciales'!H83="Atendido", 'Datos de clientes potenciales'!I83&gt;0), 'Datos de clientes potenciales'!I83, 0), "")</f>
        <v>0</v>
      </c>
      <c r="Y83" s="137">
        <f>IFERROR(IF(AND('Datos de clientes potenciales'!H83="Cotización", 'Datos de clientes potenciales'!I83&gt;0), 'Datos de clientes potenciales'!I83, 0), "")</f>
        <v>0</v>
      </c>
      <c r="Z83" s="147">
        <f>IFERROR(IF(AND('Datos de clientes potenciales'!H83="En pago", 'Datos de clientes potenciales'!I83&gt;0), 'Datos de clientes potenciales'!I83, 0), "")</f>
        <v>0</v>
      </c>
      <c r="AA83" s="148">
        <f>COUNTIF(DatosClientesPotenciales[[#This Row],[Origen del contacto ]],"Prospección")</f>
        <v>0</v>
      </c>
      <c r="AB83" s="149">
        <f>COUNTIF(DatosClientesPotenciales[[#This Row],[Origen del contacto ]],"Sitio web")</f>
        <v>0</v>
      </c>
      <c r="AC83" s="149">
        <f>COUNTIF(DatosClientesPotenciales[[#This Row],[Origen del contacto ]],"Instagram")</f>
        <v>0</v>
      </c>
      <c r="AD83" s="149">
        <f>COUNTIF(DatosClientesPotenciales[[#This Row],[Origen del contacto ]],"Tiktok")</f>
        <v>0</v>
      </c>
      <c r="AE83" s="149">
        <f>COUNTIF(DatosClientesPotenciales[[#This Row],[Origen del contacto ]],"Facebook")</f>
        <v>0</v>
      </c>
      <c r="AF83" s="149">
        <f>COUNTIF(DatosClientesPotenciales[[#This Row],[Origen del contacto ]],"Linkedin")</f>
        <v>0</v>
      </c>
      <c r="AG83" s="149">
        <f>COUNTIF(DatosClientesPotenciales[[#This Row],[Origen del contacto ]],"Google")</f>
        <v>0</v>
      </c>
      <c r="AH83" s="149">
        <f>COUNTIF(DatosClientesPotenciales[[#This Row],[Origen del contacto ]],"Whatsapp")</f>
        <v>0</v>
      </c>
      <c r="AI83" s="146">
        <f>COUNTIF(DatosClientesPotenciales[[#This Row],[Origen del contacto ]],"Otro")</f>
        <v>0</v>
      </c>
    </row>
    <row r="84" spans="2:35" ht="30" customHeight="1" x14ac:dyDescent="0.3">
      <c r="B84" s="51" t="str">
        <f>IFERROR(IF(AND(DatosClientesPotenciales[[#This Row],[Nombre del cliente potencial]] &lt;&gt; "", ROW(VentasPrevistas[Nombre del cliente potencial])&lt;&gt;ÚltimaEntrada),DatosClientesPotenciales[Nombre del cliente potencial], ""),"")</f>
        <v/>
      </c>
      <c r="C84" s="54" t="str">
        <f>IFERROR(IF(DatosClientesPotenciales[[#This Row],[Cierre de 
la previsión]] &lt;&gt;"",IF(DatosClientesPotenciales[[#This Row],[Cierre de 
la previsión]]= "Enero",DatosClientesPotenciales[Forecast],0),""),"")</f>
        <v/>
      </c>
      <c r="D84" s="54" t="str">
        <f>IFERROR(IF(DatosClientesPotenciales[[#This Row],[Cierre de 
la previsión]] &lt;&gt;"",IF(DatosClientesPotenciales[[#This Row],[Cierre de 
la previsión]] = "Febrero",DatosClientesPotenciales[Forecast],0),""),"")</f>
        <v/>
      </c>
      <c r="E84" s="54" t="str">
        <f>IFERROR(IF(DatosClientesPotenciales[[#This Row],[Cierre de 
la previsión]] &lt;&gt;"",IF(DatosClientesPotenciales[[#This Row],[Cierre de 
la previsión]] = "Marzo",DatosClientesPotenciales[Forecast],0),""),"")</f>
        <v/>
      </c>
      <c r="F84" s="55" t="str">
        <f>IFERROR(IF(DatosClientesPotenciales[[#This Row],[Cierre de 
la previsión]] &lt;&gt;"",IF(DatosClientesPotenciales[[#This Row],[Cierre de 
la previsión]] = "Abril",DatosClientesPotenciales[Forecast],0),""),"")</f>
        <v/>
      </c>
      <c r="G84" s="54" t="str">
        <f>IFERROR(IF(DatosClientesPotenciales[[#This Row],[Cierre de 
la previsión]] &lt;&gt;"",IF(DatosClientesPotenciales[[#This Row],[Cierre de 
la previsión]] = "Mayo",DatosClientesPotenciales[Forecast],0),""),"")</f>
        <v/>
      </c>
      <c r="H84" s="54" t="str">
        <f>IFERROR(IF(DatosClientesPotenciales[[#This Row],[Cierre de 
la previsión]] &lt;&gt;"",IF(DatosClientesPotenciales[[#This Row],[Cierre de 
la previsión]] = "Junio",DatosClientesPotenciales[Forecast],0),""),"")</f>
        <v/>
      </c>
      <c r="I84" s="54" t="str">
        <f>IFERROR(IF(DatosClientesPotenciales[[#This Row],[Cierre de 
la previsión]] &lt;&gt;"",IF(DatosClientesPotenciales[[#This Row],[Cierre de 
la previsión]] = "julio",DatosClientesPotenciales[Forecast],0),""),"")</f>
        <v/>
      </c>
      <c r="J84" s="55" t="str">
        <f>IFERROR(IF(DatosClientesPotenciales[[#This Row],[Cierre de 
la previsión]] &lt;&gt;"",IF(DatosClientesPotenciales[[#This Row],[Cierre de 
la previsión]] = "Agosto",DatosClientesPotenciales[Forecast],0),""),"")</f>
        <v/>
      </c>
      <c r="K84" s="54" t="str">
        <f>IFERROR(IF(DatosClientesPotenciales[[#This Row],[Cierre de 
la previsión]] &lt;&gt;"",IF(DatosClientesPotenciales[[#This Row],[Cierre de 
la previsión]] = "Septiembre",DatosClientesPotenciales[Forecast],0),""),"")</f>
        <v/>
      </c>
      <c r="L84" s="54" t="str">
        <f>IFERROR(IF(DatosClientesPotenciales[[#This Row],[Cierre de 
la previsión]] &lt;&gt;"",IF(DatosClientesPotenciales[[#This Row],[Cierre de 
la previsión]] = "Octubre",DatosClientesPotenciales[Forecast],0),""),"")</f>
        <v/>
      </c>
      <c r="M84" s="54" t="str">
        <f>IFERROR(IF(DatosClientesPotenciales[[#This Row],[Cierre de 
la previsión]] &lt;&gt;"",IF(DatosClientesPotenciales[[#This Row],[Cierre de 
la previsión]] = "Noviembre",DatosClientesPotenciales[Forecast],0),""),"")</f>
        <v/>
      </c>
      <c r="N84" s="54" t="str">
        <f>IFERROR(IF(DatosClientesPotenciales[[#This Row],[Cierre de 
la previsión]] &lt;&gt;"",IF(DatosClientesPotenciales[[#This Row],[Cierre de 
la previsión]] = "Diciembre",DatosClientesPotenciales[Forecast],0),""),"")</f>
        <v/>
      </c>
      <c r="P84" s="140">
        <f>COUNTIF(DatosClientesPotenciales[[#This Row],[Etapa]],"Prospecto")</f>
        <v>0</v>
      </c>
      <c r="Q84" s="146">
        <f>COUNTIF(DatosClientesPotenciales[[#This Row],[Etapa]],"Atendido")</f>
        <v>0</v>
      </c>
      <c r="R84" s="140">
        <f>COUNTIF(DatosClientesPotenciales[[#This Row],[Etapa]],"Cotización")</f>
        <v>0</v>
      </c>
      <c r="S84" s="140">
        <f>COUNTIF(DatosClientesPotenciales[[#This Row],[Etapa]],"En Pago")</f>
        <v>0</v>
      </c>
      <c r="T84" s="140">
        <f>COUNTIF(DatosClientesPotenciales[[#This Row],[Etapa]],"Perdido")</f>
        <v>0</v>
      </c>
      <c r="U84" s="140">
        <f>COUNTIF(DatosClientesPotenciales[[#This Row],[Etapa]],"Ganada")</f>
        <v>0</v>
      </c>
      <c r="V84" s="141">
        <f>IFERROR(IF(AND('Datos de clientes potenciales'!H84="Ganada", 'Datos de clientes potenciales'!I84&gt;0), 'Datos de clientes potenciales'!I84, 0), "")</f>
        <v>0</v>
      </c>
      <c r="W84" s="137">
        <f>IFERROR(IF(AND('Datos de clientes potenciales'!H84="Prospecto", 'Datos de clientes potenciales'!I84&gt;0), 'Datos de clientes potenciales'!I84, 0), "")</f>
        <v>0</v>
      </c>
      <c r="X84" s="137">
        <f>IFERROR(IF(AND('Datos de clientes potenciales'!H84="Atendido", 'Datos de clientes potenciales'!I84&gt;0), 'Datos de clientes potenciales'!I84, 0), "")</f>
        <v>0</v>
      </c>
      <c r="Y84" s="137">
        <f>IFERROR(IF(AND('Datos de clientes potenciales'!H84="Cotización", 'Datos de clientes potenciales'!I84&gt;0), 'Datos de clientes potenciales'!I84, 0), "")</f>
        <v>0</v>
      </c>
      <c r="Z84" s="147">
        <f>IFERROR(IF(AND('Datos de clientes potenciales'!H84="En pago", 'Datos de clientes potenciales'!I84&gt;0), 'Datos de clientes potenciales'!I84, 0), "")</f>
        <v>0</v>
      </c>
      <c r="AA84" s="148">
        <f>COUNTIF(DatosClientesPotenciales[[#This Row],[Origen del contacto ]],"Prospección")</f>
        <v>0</v>
      </c>
      <c r="AB84" s="149">
        <f>COUNTIF(DatosClientesPotenciales[[#This Row],[Origen del contacto ]],"Sitio web")</f>
        <v>0</v>
      </c>
      <c r="AC84" s="149">
        <f>COUNTIF(DatosClientesPotenciales[[#This Row],[Origen del contacto ]],"Instagram")</f>
        <v>0</v>
      </c>
      <c r="AD84" s="149">
        <f>COUNTIF(DatosClientesPotenciales[[#This Row],[Origen del contacto ]],"Tiktok")</f>
        <v>0</v>
      </c>
      <c r="AE84" s="149">
        <f>COUNTIF(DatosClientesPotenciales[[#This Row],[Origen del contacto ]],"Facebook")</f>
        <v>0</v>
      </c>
      <c r="AF84" s="149">
        <f>COUNTIF(DatosClientesPotenciales[[#This Row],[Origen del contacto ]],"Linkedin")</f>
        <v>0</v>
      </c>
      <c r="AG84" s="149">
        <f>COUNTIF(DatosClientesPotenciales[[#This Row],[Origen del contacto ]],"Google")</f>
        <v>0</v>
      </c>
      <c r="AH84" s="149">
        <f>COUNTIF(DatosClientesPotenciales[[#This Row],[Origen del contacto ]],"Whatsapp")</f>
        <v>0</v>
      </c>
      <c r="AI84" s="146">
        <f>COUNTIF(DatosClientesPotenciales[[#This Row],[Origen del contacto ]],"Otro")</f>
        <v>0</v>
      </c>
    </row>
    <row r="85" spans="2:35" ht="30" customHeight="1" x14ac:dyDescent="0.3">
      <c r="B85" s="51" t="str">
        <f>IFERROR(IF(AND(DatosClientesPotenciales[[#This Row],[Nombre del cliente potencial]] &lt;&gt; "", ROW(VentasPrevistas[Nombre del cliente potencial])&lt;&gt;ÚltimaEntrada),DatosClientesPotenciales[Nombre del cliente potencial], ""),"")</f>
        <v/>
      </c>
      <c r="C85" s="54" t="str">
        <f>IFERROR(IF(DatosClientesPotenciales[[#This Row],[Cierre de 
la previsión]] &lt;&gt;"",IF(DatosClientesPotenciales[[#This Row],[Cierre de 
la previsión]]= "Enero",DatosClientesPotenciales[Forecast],0),""),"")</f>
        <v/>
      </c>
      <c r="D85" s="54" t="str">
        <f>IFERROR(IF(DatosClientesPotenciales[[#This Row],[Cierre de 
la previsión]] &lt;&gt;"",IF(DatosClientesPotenciales[[#This Row],[Cierre de 
la previsión]] = "Febrero",DatosClientesPotenciales[Forecast],0),""),"")</f>
        <v/>
      </c>
      <c r="E85" s="54" t="str">
        <f>IFERROR(IF(DatosClientesPotenciales[[#This Row],[Cierre de 
la previsión]] &lt;&gt;"",IF(DatosClientesPotenciales[[#This Row],[Cierre de 
la previsión]] = "Marzo",DatosClientesPotenciales[Forecast],0),""),"")</f>
        <v/>
      </c>
      <c r="F85" s="55" t="str">
        <f>IFERROR(IF(DatosClientesPotenciales[[#This Row],[Cierre de 
la previsión]] &lt;&gt;"",IF(DatosClientesPotenciales[[#This Row],[Cierre de 
la previsión]] = "Abril",DatosClientesPotenciales[Forecast],0),""),"")</f>
        <v/>
      </c>
      <c r="G85" s="54" t="str">
        <f>IFERROR(IF(DatosClientesPotenciales[[#This Row],[Cierre de 
la previsión]] &lt;&gt;"",IF(DatosClientesPotenciales[[#This Row],[Cierre de 
la previsión]] = "Mayo",DatosClientesPotenciales[Forecast],0),""),"")</f>
        <v/>
      </c>
      <c r="H85" s="54" t="str">
        <f>IFERROR(IF(DatosClientesPotenciales[[#This Row],[Cierre de 
la previsión]] &lt;&gt;"",IF(DatosClientesPotenciales[[#This Row],[Cierre de 
la previsión]] = "Junio",DatosClientesPotenciales[Forecast],0),""),"")</f>
        <v/>
      </c>
      <c r="I85" s="54" t="str">
        <f>IFERROR(IF(DatosClientesPotenciales[[#This Row],[Cierre de 
la previsión]] &lt;&gt;"",IF(DatosClientesPotenciales[[#This Row],[Cierre de 
la previsión]] = "julio",DatosClientesPotenciales[Forecast],0),""),"")</f>
        <v/>
      </c>
      <c r="J85" s="55" t="str">
        <f>IFERROR(IF(DatosClientesPotenciales[[#This Row],[Cierre de 
la previsión]] &lt;&gt;"",IF(DatosClientesPotenciales[[#This Row],[Cierre de 
la previsión]] = "Agosto",DatosClientesPotenciales[Forecast],0),""),"")</f>
        <v/>
      </c>
      <c r="K85" s="54" t="str">
        <f>IFERROR(IF(DatosClientesPotenciales[[#This Row],[Cierre de 
la previsión]] &lt;&gt;"",IF(DatosClientesPotenciales[[#This Row],[Cierre de 
la previsión]] = "Septiembre",DatosClientesPotenciales[Forecast],0),""),"")</f>
        <v/>
      </c>
      <c r="L85" s="54" t="str">
        <f>IFERROR(IF(DatosClientesPotenciales[[#This Row],[Cierre de 
la previsión]] &lt;&gt;"",IF(DatosClientesPotenciales[[#This Row],[Cierre de 
la previsión]] = "Octubre",DatosClientesPotenciales[Forecast],0),""),"")</f>
        <v/>
      </c>
      <c r="M85" s="54" t="str">
        <f>IFERROR(IF(DatosClientesPotenciales[[#This Row],[Cierre de 
la previsión]] &lt;&gt;"",IF(DatosClientesPotenciales[[#This Row],[Cierre de 
la previsión]] = "Noviembre",DatosClientesPotenciales[Forecast],0),""),"")</f>
        <v/>
      </c>
      <c r="N85" s="54" t="str">
        <f>IFERROR(IF(DatosClientesPotenciales[[#This Row],[Cierre de 
la previsión]] &lt;&gt;"",IF(DatosClientesPotenciales[[#This Row],[Cierre de 
la previsión]] = "Diciembre",DatosClientesPotenciales[Forecast],0),""),"")</f>
        <v/>
      </c>
      <c r="P85" s="140">
        <f>COUNTIF(DatosClientesPotenciales[[#This Row],[Etapa]],"Prospecto")</f>
        <v>0</v>
      </c>
      <c r="Q85" s="146">
        <f>COUNTIF(DatosClientesPotenciales[[#This Row],[Etapa]],"Atendido")</f>
        <v>0</v>
      </c>
      <c r="R85" s="140">
        <f>COUNTIF(DatosClientesPotenciales[[#This Row],[Etapa]],"Cotización")</f>
        <v>0</v>
      </c>
      <c r="S85" s="140">
        <f>COUNTIF(DatosClientesPotenciales[[#This Row],[Etapa]],"En Pago")</f>
        <v>0</v>
      </c>
      <c r="T85" s="140">
        <f>COUNTIF(DatosClientesPotenciales[[#This Row],[Etapa]],"Perdido")</f>
        <v>0</v>
      </c>
      <c r="U85" s="140">
        <f>COUNTIF(DatosClientesPotenciales[[#This Row],[Etapa]],"Ganada")</f>
        <v>0</v>
      </c>
      <c r="V85" s="141">
        <f>IFERROR(IF(AND('Datos de clientes potenciales'!H85="Ganada", 'Datos de clientes potenciales'!I85&gt;0), 'Datos de clientes potenciales'!I85, 0), "")</f>
        <v>0</v>
      </c>
      <c r="W85" s="137">
        <f>IFERROR(IF(AND('Datos de clientes potenciales'!H85="Prospecto", 'Datos de clientes potenciales'!I85&gt;0), 'Datos de clientes potenciales'!I85, 0), "")</f>
        <v>0</v>
      </c>
      <c r="X85" s="137">
        <f>IFERROR(IF(AND('Datos de clientes potenciales'!H85="Atendido", 'Datos de clientes potenciales'!I85&gt;0), 'Datos de clientes potenciales'!I85, 0), "")</f>
        <v>0</v>
      </c>
      <c r="Y85" s="137">
        <f>IFERROR(IF(AND('Datos de clientes potenciales'!H85="Cotización", 'Datos de clientes potenciales'!I85&gt;0), 'Datos de clientes potenciales'!I85, 0), "")</f>
        <v>0</v>
      </c>
      <c r="Z85" s="147">
        <f>IFERROR(IF(AND('Datos de clientes potenciales'!H85="En pago", 'Datos de clientes potenciales'!I85&gt;0), 'Datos de clientes potenciales'!I85, 0), "")</f>
        <v>0</v>
      </c>
      <c r="AA85" s="148">
        <f>COUNTIF(DatosClientesPotenciales[[#This Row],[Origen del contacto ]],"Prospección")</f>
        <v>0</v>
      </c>
      <c r="AB85" s="149">
        <f>COUNTIF(DatosClientesPotenciales[[#This Row],[Origen del contacto ]],"Sitio web")</f>
        <v>0</v>
      </c>
      <c r="AC85" s="149">
        <f>COUNTIF(DatosClientesPotenciales[[#This Row],[Origen del contacto ]],"Instagram")</f>
        <v>0</v>
      </c>
      <c r="AD85" s="149">
        <f>COUNTIF(DatosClientesPotenciales[[#This Row],[Origen del contacto ]],"Tiktok")</f>
        <v>0</v>
      </c>
      <c r="AE85" s="149">
        <f>COUNTIF(DatosClientesPotenciales[[#This Row],[Origen del contacto ]],"Facebook")</f>
        <v>0</v>
      </c>
      <c r="AF85" s="149">
        <f>COUNTIF(DatosClientesPotenciales[[#This Row],[Origen del contacto ]],"Linkedin")</f>
        <v>0</v>
      </c>
      <c r="AG85" s="149">
        <f>COUNTIF(DatosClientesPotenciales[[#This Row],[Origen del contacto ]],"Google")</f>
        <v>0</v>
      </c>
      <c r="AH85" s="149">
        <f>COUNTIF(DatosClientesPotenciales[[#This Row],[Origen del contacto ]],"Whatsapp")</f>
        <v>0</v>
      </c>
      <c r="AI85" s="146">
        <f>COUNTIF(DatosClientesPotenciales[[#This Row],[Origen del contacto ]],"Otro")</f>
        <v>0</v>
      </c>
    </row>
    <row r="86" spans="2:35" ht="30" customHeight="1" x14ac:dyDescent="0.3">
      <c r="B86" s="51" t="str">
        <f>IFERROR(IF(AND(DatosClientesPotenciales[[#This Row],[Nombre del cliente potencial]] &lt;&gt; "", ROW(VentasPrevistas[Nombre del cliente potencial])&lt;&gt;ÚltimaEntrada),DatosClientesPotenciales[Nombre del cliente potencial], ""),"")</f>
        <v/>
      </c>
      <c r="C86" s="54" t="str">
        <f>IFERROR(IF(DatosClientesPotenciales[[#This Row],[Cierre de 
la previsión]] &lt;&gt;"",IF(DatosClientesPotenciales[[#This Row],[Cierre de 
la previsión]]= "Enero",DatosClientesPotenciales[Forecast],0),""),"")</f>
        <v/>
      </c>
      <c r="D86" s="54" t="str">
        <f>IFERROR(IF(DatosClientesPotenciales[[#This Row],[Cierre de 
la previsión]] &lt;&gt;"",IF(DatosClientesPotenciales[[#This Row],[Cierre de 
la previsión]] = "Febrero",DatosClientesPotenciales[Forecast],0),""),"")</f>
        <v/>
      </c>
      <c r="E86" s="54" t="str">
        <f>IFERROR(IF(DatosClientesPotenciales[[#This Row],[Cierre de 
la previsión]] &lt;&gt;"",IF(DatosClientesPotenciales[[#This Row],[Cierre de 
la previsión]] = "Marzo",DatosClientesPotenciales[Forecast],0),""),"")</f>
        <v/>
      </c>
      <c r="F86" s="55" t="str">
        <f>IFERROR(IF(DatosClientesPotenciales[[#This Row],[Cierre de 
la previsión]] &lt;&gt;"",IF(DatosClientesPotenciales[[#This Row],[Cierre de 
la previsión]] = "Abril",DatosClientesPotenciales[Forecast],0),""),"")</f>
        <v/>
      </c>
      <c r="G86" s="54" t="str">
        <f>IFERROR(IF(DatosClientesPotenciales[[#This Row],[Cierre de 
la previsión]] &lt;&gt;"",IF(DatosClientesPotenciales[[#This Row],[Cierre de 
la previsión]] = "Mayo",DatosClientesPotenciales[Forecast],0),""),"")</f>
        <v/>
      </c>
      <c r="H86" s="54" t="str">
        <f>IFERROR(IF(DatosClientesPotenciales[[#This Row],[Cierre de 
la previsión]] &lt;&gt;"",IF(DatosClientesPotenciales[[#This Row],[Cierre de 
la previsión]] = "Junio",DatosClientesPotenciales[Forecast],0),""),"")</f>
        <v/>
      </c>
      <c r="I86" s="54" t="str">
        <f>IFERROR(IF(DatosClientesPotenciales[[#This Row],[Cierre de 
la previsión]] &lt;&gt;"",IF(DatosClientesPotenciales[[#This Row],[Cierre de 
la previsión]] = "julio",DatosClientesPotenciales[Forecast],0),""),"")</f>
        <v/>
      </c>
      <c r="J86" s="55" t="str">
        <f>IFERROR(IF(DatosClientesPotenciales[[#This Row],[Cierre de 
la previsión]] &lt;&gt;"",IF(DatosClientesPotenciales[[#This Row],[Cierre de 
la previsión]] = "Agosto",DatosClientesPotenciales[Forecast],0),""),"")</f>
        <v/>
      </c>
      <c r="K86" s="54" t="str">
        <f>IFERROR(IF(DatosClientesPotenciales[[#This Row],[Cierre de 
la previsión]] &lt;&gt;"",IF(DatosClientesPotenciales[[#This Row],[Cierre de 
la previsión]] = "Septiembre",DatosClientesPotenciales[Forecast],0),""),"")</f>
        <v/>
      </c>
      <c r="L86" s="54" t="str">
        <f>IFERROR(IF(DatosClientesPotenciales[[#This Row],[Cierre de 
la previsión]] &lt;&gt;"",IF(DatosClientesPotenciales[[#This Row],[Cierre de 
la previsión]] = "Octubre",DatosClientesPotenciales[Forecast],0),""),"")</f>
        <v/>
      </c>
      <c r="M86" s="54" t="str">
        <f>IFERROR(IF(DatosClientesPotenciales[[#This Row],[Cierre de 
la previsión]] &lt;&gt;"",IF(DatosClientesPotenciales[[#This Row],[Cierre de 
la previsión]] = "Noviembre",DatosClientesPotenciales[Forecast],0),""),"")</f>
        <v/>
      </c>
      <c r="N86" s="54" t="str">
        <f>IFERROR(IF(DatosClientesPotenciales[[#This Row],[Cierre de 
la previsión]] &lt;&gt;"",IF(DatosClientesPotenciales[[#This Row],[Cierre de 
la previsión]] = "Diciembre",DatosClientesPotenciales[Forecast],0),""),"")</f>
        <v/>
      </c>
      <c r="P86" s="140">
        <f>COUNTIF(DatosClientesPotenciales[[#This Row],[Etapa]],"Prospecto")</f>
        <v>0</v>
      </c>
      <c r="Q86" s="146">
        <f>COUNTIF(DatosClientesPotenciales[[#This Row],[Etapa]],"Atendido")</f>
        <v>0</v>
      </c>
      <c r="R86" s="140">
        <f>COUNTIF(DatosClientesPotenciales[[#This Row],[Etapa]],"Cotización")</f>
        <v>0</v>
      </c>
      <c r="S86" s="140">
        <f>COUNTIF(DatosClientesPotenciales[[#This Row],[Etapa]],"En Pago")</f>
        <v>0</v>
      </c>
      <c r="T86" s="140">
        <f>COUNTIF(DatosClientesPotenciales[[#This Row],[Etapa]],"Perdido")</f>
        <v>0</v>
      </c>
      <c r="U86" s="140">
        <f>COUNTIF(DatosClientesPotenciales[[#This Row],[Etapa]],"Ganada")</f>
        <v>0</v>
      </c>
      <c r="V86" s="141">
        <f>IFERROR(IF(AND('Datos de clientes potenciales'!H86="Ganada", 'Datos de clientes potenciales'!I86&gt;0), 'Datos de clientes potenciales'!I86, 0), "")</f>
        <v>0</v>
      </c>
      <c r="W86" s="137">
        <f>IFERROR(IF(AND('Datos de clientes potenciales'!H86="Prospecto", 'Datos de clientes potenciales'!I86&gt;0), 'Datos de clientes potenciales'!I86, 0), "")</f>
        <v>0</v>
      </c>
      <c r="X86" s="137">
        <f>IFERROR(IF(AND('Datos de clientes potenciales'!H86="Atendido", 'Datos de clientes potenciales'!I86&gt;0), 'Datos de clientes potenciales'!I86, 0), "")</f>
        <v>0</v>
      </c>
      <c r="Y86" s="137">
        <f>IFERROR(IF(AND('Datos de clientes potenciales'!H86="Cotización", 'Datos de clientes potenciales'!I86&gt;0), 'Datos de clientes potenciales'!I86, 0), "")</f>
        <v>0</v>
      </c>
      <c r="Z86" s="147">
        <f>IFERROR(IF(AND('Datos de clientes potenciales'!H86="En pago", 'Datos de clientes potenciales'!I86&gt;0), 'Datos de clientes potenciales'!I86, 0), "")</f>
        <v>0</v>
      </c>
      <c r="AA86" s="148">
        <f>COUNTIF(DatosClientesPotenciales[[#This Row],[Origen del contacto ]],"Prospección")</f>
        <v>0</v>
      </c>
      <c r="AB86" s="149">
        <f>COUNTIF(DatosClientesPotenciales[[#This Row],[Origen del contacto ]],"Sitio web")</f>
        <v>0</v>
      </c>
      <c r="AC86" s="149">
        <f>COUNTIF(DatosClientesPotenciales[[#This Row],[Origen del contacto ]],"Instagram")</f>
        <v>0</v>
      </c>
      <c r="AD86" s="149">
        <f>COUNTIF(DatosClientesPotenciales[[#This Row],[Origen del contacto ]],"Tiktok")</f>
        <v>0</v>
      </c>
      <c r="AE86" s="149">
        <f>COUNTIF(DatosClientesPotenciales[[#This Row],[Origen del contacto ]],"Facebook")</f>
        <v>0</v>
      </c>
      <c r="AF86" s="149">
        <f>COUNTIF(DatosClientesPotenciales[[#This Row],[Origen del contacto ]],"Linkedin")</f>
        <v>0</v>
      </c>
      <c r="AG86" s="149">
        <f>COUNTIF(DatosClientesPotenciales[[#This Row],[Origen del contacto ]],"Google")</f>
        <v>0</v>
      </c>
      <c r="AH86" s="149">
        <f>COUNTIF(DatosClientesPotenciales[[#This Row],[Origen del contacto ]],"Whatsapp")</f>
        <v>0</v>
      </c>
      <c r="AI86" s="146">
        <f>COUNTIF(DatosClientesPotenciales[[#This Row],[Origen del contacto ]],"Otro")</f>
        <v>0</v>
      </c>
    </row>
    <row r="87" spans="2:35" ht="30" customHeight="1" x14ac:dyDescent="0.3">
      <c r="B87" s="51" t="str">
        <f>IFERROR(IF(AND(DatosClientesPotenciales[[#This Row],[Nombre del cliente potencial]] &lt;&gt; "", ROW(VentasPrevistas[Nombre del cliente potencial])&lt;&gt;ÚltimaEntrada),DatosClientesPotenciales[Nombre del cliente potencial], ""),"")</f>
        <v/>
      </c>
      <c r="C87" s="54" t="str">
        <f>IFERROR(IF(DatosClientesPotenciales[[#This Row],[Cierre de 
la previsión]] &lt;&gt;"",IF(DatosClientesPotenciales[[#This Row],[Cierre de 
la previsión]]= "Enero",DatosClientesPotenciales[Forecast],0),""),"")</f>
        <v/>
      </c>
      <c r="D87" s="54" t="str">
        <f>IFERROR(IF(DatosClientesPotenciales[[#This Row],[Cierre de 
la previsión]] &lt;&gt;"",IF(DatosClientesPotenciales[[#This Row],[Cierre de 
la previsión]] = "Febrero",DatosClientesPotenciales[Forecast],0),""),"")</f>
        <v/>
      </c>
      <c r="E87" s="54" t="str">
        <f>IFERROR(IF(DatosClientesPotenciales[[#This Row],[Cierre de 
la previsión]] &lt;&gt;"",IF(DatosClientesPotenciales[[#This Row],[Cierre de 
la previsión]] = "Marzo",DatosClientesPotenciales[Forecast],0),""),"")</f>
        <v/>
      </c>
      <c r="F87" s="55" t="str">
        <f>IFERROR(IF(DatosClientesPotenciales[[#This Row],[Cierre de 
la previsión]] &lt;&gt;"",IF(DatosClientesPotenciales[[#This Row],[Cierre de 
la previsión]] = "Abril",DatosClientesPotenciales[Forecast],0),""),"")</f>
        <v/>
      </c>
      <c r="G87" s="54" t="str">
        <f>IFERROR(IF(DatosClientesPotenciales[[#This Row],[Cierre de 
la previsión]] &lt;&gt;"",IF(DatosClientesPotenciales[[#This Row],[Cierre de 
la previsión]] = "Mayo",DatosClientesPotenciales[Forecast],0),""),"")</f>
        <v/>
      </c>
      <c r="H87" s="54" t="str">
        <f>IFERROR(IF(DatosClientesPotenciales[[#This Row],[Cierre de 
la previsión]] &lt;&gt;"",IF(DatosClientesPotenciales[[#This Row],[Cierre de 
la previsión]] = "Junio",DatosClientesPotenciales[Forecast],0),""),"")</f>
        <v/>
      </c>
      <c r="I87" s="54" t="str">
        <f>IFERROR(IF(DatosClientesPotenciales[[#This Row],[Cierre de 
la previsión]] &lt;&gt;"",IF(DatosClientesPotenciales[[#This Row],[Cierre de 
la previsión]] = "julio",DatosClientesPotenciales[Forecast],0),""),"")</f>
        <v/>
      </c>
      <c r="J87" s="55" t="str">
        <f>IFERROR(IF(DatosClientesPotenciales[[#This Row],[Cierre de 
la previsión]] &lt;&gt;"",IF(DatosClientesPotenciales[[#This Row],[Cierre de 
la previsión]] = "Agosto",DatosClientesPotenciales[Forecast],0),""),"")</f>
        <v/>
      </c>
      <c r="K87" s="54" t="str">
        <f>IFERROR(IF(DatosClientesPotenciales[[#This Row],[Cierre de 
la previsión]] &lt;&gt;"",IF(DatosClientesPotenciales[[#This Row],[Cierre de 
la previsión]] = "Septiembre",DatosClientesPotenciales[Forecast],0),""),"")</f>
        <v/>
      </c>
      <c r="L87" s="54" t="str">
        <f>IFERROR(IF(DatosClientesPotenciales[[#This Row],[Cierre de 
la previsión]] &lt;&gt;"",IF(DatosClientesPotenciales[[#This Row],[Cierre de 
la previsión]] = "Octubre",DatosClientesPotenciales[Forecast],0),""),"")</f>
        <v/>
      </c>
      <c r="M87" s="54" t="str">
        <f>IFERROR(IF(DatosClientesPotenciales[[#This Row],[Cierre de 
la previsión]] &lt;&gt;"",IF(DatosClientesPotenciales[[#This Row],[Cierre de 
la previsión]] = "Noviembre",DatosClientesPotenciales[Forecast],0),""),"")</f>
        <v/>
      </c>
      <c r="N87" s="54" t="str">
        <f>IFERROR(IF(DatosClientesPotenciales[[#This Row],[Cierre de 
la previsión]] &lt;&gt;"",IF(DatosClientesPotenciales[[#This Row],[Cierre de 
la previsión]] = "Diciembre",DatosClientesPotenciales[Forecast],0),""),"")</f>
        <v/>
      </c>
      <c r="P87" s="140">
        <f>COUNTIF(DatosClientesPotenciales[[#This Row],[Etapa]],"Prospecto")</f>
        <v>0</v>
      </c>
      <c r="Q87" s="146">
        <f>COUNTIF(DatosClientesPotenciales[[#This Row],[Etapa]],"Atendido")</f>
        <v>0</v>
      </c>
      <c r="R87" s="140">
        <f>COUNTIF(DatosClientesPotenciales[[#This Row],[Etapa]],"Cotización")</f>
        <v>0</v>
      </c>
      <c r="S87" s="140">
        <f>COUNTIF(DatosClientesPotenciales[[#This Row],[Etapa]],"En Pago")</f>
        <v>0</v>
      </c>
      <c r="T87" s="140">
        <f>COUNTIF(DatosClientesPotenciales[[#This Row],[Etapa]],"Perdido")</f>
        <v>0</v>
      </c>
      <c r="U87" s="140">
        <f>COUNTIF(DatosClientesPotenciales[[#This Row],[Etapa]],"Ganada")</f>
        <v>0</v>
      </c>
      <c r="V87" s="141">
        <f>IFERROR(IF(AND('Datos de clientes potenciales'!H87="Ganada", 'Datos de clientes potenciales'!I87&gt;0), 'Datos de clientes potenciales'!I87, 0), "")</f>
        <v>0</v>
      </c>
      <c r="W87" s="137">
        <f>IFERROR(IF(AND('Datos de clientes potenciales'!H87="Prospecto", 'Datos de clientes potenciales'!I87&gt;0), 'Datos de clientes potenciales'!I87, 0), "")</f>
        <v>0</v>
      </c>
      <c r="X87" s="137">
        <f>IFERROR(IF(AND('Datos de clientes potenciales'!H87="Atendido", 'Datos de clientes potenciales'!I87&gt;0), 'Datos de clientes potenciales'!I87, 0), "")</f>
        <v>0</v>
      </c>
      <c r="Y87" s="137">
        <f>IFERROR(IF(AND('Datos de clientes potenciales'!H87="Cotización", 'Datos de clientes potenciales'!I87&gt;0), 'Datos de clientes potenciales'!I87, 0), "")</f>
        <v>0</v>
      </c>
      <c r="Z87" s="147">
        <f>IFERROR(IF(AND('Datos de clientes potenciales'!H87="En pago", 'Datos de clientes potenciales'!I87&gt;0), 'Datos de clientes potenciales'!I87, 0), "")</f>
        <v>0</v>
      </c>
      <c r="AA87" s="148">
        <f>COUNTIF(DatosClientesPotenciales[[#This Row],[Origen del contacto ]],"Prospección")</f>
        <v>0</v>
      </c>
      <c r="AB87" s="149">
        <f>COUNTIF(DatosClientesPotenciales[[#This Row],[Origen del contacto ]],"Sitio web")</f>
        <v>0</v>
      </c>
      <c r="AC87" s="149">
        <f>COUNTIF(DatosClientesPotenciales[[#This Row],[Origen del contacto ]],"Instagram")</f>
        <v>0</v>
      </c>
      <c r="AD87" s="149">
        <f>COUNTIF(DatosClientesPotenciales[[#This Row],[Origen del contacto ]],"Tiktok")</f>
        <v>0</v>
      </c>
      <c r="AE87" s="149">
        <f>COUNTIF(DatosClientesPotenciales[[#This Row],[Origen del contacto ]],"Facebook")</f>
        <v>0</v>
      </c>
      <c r="AF87" s="149">
        <f>COUNTIF(DatosClientesPotenciales[[#This Row],[Origen del contacto ]],"Linkedin")</f>
        <v>0</v>
      </c>
      <c r="AG87" s="149">
        <f>COUNTIF(DatosClientesPotenciales[[#This Row],[Origen del contacto ]],"Google")</f>
        <v>0</v>
      </c>
      <c r="AH87" s="149">
        <f>COUNTIF(DatosClientesPotenciales[[#This Row],[Origen del contacto ]],"Whatsapp")</f>
        <v>0</v>
      </c>
      <c r="AI87" s="146">
        <f>COUNTIF(DatosClientesPotenciales[[#This Row],[Origen del contacto ]],"Otro")</f>
        <v>0</v>
      </c>
    </row>
    <row r="88" spans="2:35" ht="30" customHeight="1" x14ac:dyDescent="0.3">
      <c r="B88" s="51" t="str">
        <f>IFERROR(IF(AND(DatosClientesPotenciales[[#This Row],[Nombre del cliente potencial]] &lt;&gt; "", ROW(VentasPrevistas[Nombre del cliente potencial])&lt;&gt;ÚltimaEntrada),DatosClientesPotenciales[Nombre del cliente potencial], ""),"")</f>
        <v/>
      </c>
      <c r="C88" s="54" t="str">
        <f>IFERROR(IF(DatosClientesPotenciales[[#This Row],[Cierre de 
la previsión]] &lt;&gt;"",IF(DatosClientesPotenciales[[#This Row],[Cierre de 
la previsión]]= "Enero",DatosClientesPotenciales[Forecast],0),""),"")</f>
        <v/>
      </c>
      <c r="D88" s="54" t="str">
        <f>IFERROR(IF(DatosClientesPotenciales[[#This Row],[Cierre de 
la previsión]] &lt;&gt;"",IF(DatosClientesPotenciales[[#This Row],[Cierre de 
la previsión]] = "Febrero",DatosClientesPotenciales[Forecast],0),""),"")</f>
        <v/>
      </c>
      <c r="E88" s="54" t="str">
        <f>IFERROR(IF(DatosClientesPotenciales[[#This Row],[Cierre de 
la previsión]] &lt;&gt;"",IF(DatosClientesPotenciales[[#This Row],[Cierre de 
la previsión]] = "Marzo",DatosClientesPotenciales[Forecast],0),""),"")</f>
        <v/>
      </c>
      <c r="F88" s="55" t="str">
        <f>IFERROR(IF(DatosClientesPotenciales[[#This Row],[Cierre de 
la previsión]] &lt;&gt;"",IF(DatosClientesPotenciales[[#This Row],[Cierre de 
la previsión]] = "Abril",DatosClientesPotenciales[Forecast],0),""),"")</f>
        <v/>
      </c>
      <c r="G88" s="54" t="str">
        <f>IFERROR(IF(DatosClientesPotenciales[[#This Row],[Cierre de 
la previsión]] &lt;&gt;"",IF(DatosClientesPotenciales[[#This Row],[Cierre de 
la previsión]] = "Mayo",DatosClientesPotenciales[Forecast],0),""),"")</f>
        <v/>
      </c>
      <c r="H88" s="54" t="str">
        <f>IFERROR(IF(DatosClientesPotenciales[[#This Row],[Cierre de 
la previsión]] &lt;&gt;"",IF(DatosClientesPotenciales[[#This Row],[Cierre de 
la previsión]] = "Junio",DatosClientesPotenciales[Forecast],0),""),"")</f>
        <v/>
      </c>
      <c r="I88" s="54" t="str">
        <f>IFERROR(IF(DatosClientesPotenciales[[#This Row],[Cierre de 
la previsión]] &lt;&gt;"",IF(DatosClientesPotenciales[[#This Row],[Cierre de 
la previsión]] = "julio",DatosClientesPotenciales[Forecast],0),""),"")</f>
        <v/>
      </c>
      <c r="J88" s="55" t="str">
        <f>IFERROR(IF(DatosClientesPotenciales[[#This Row],[Cierre de 
la previsión]] &lt;&gt;"",IF(DatosClientesPotenciales[[#This Row],[Cierre de 
la previsión]] = "Agosto",DatosClientesPotenciales[Forecast],0),""),"")</f>
        <v/>
      </c>
      <c r="K88" s="54" t="str">
        <f>IFERROR(IF(DatosClientesPotenciales[[#This Row],[Cierre de 
la previsión]] &lt;&gt;"",IF(DatosClientesPotenciales[[#This Row],[Cierre de 
la previsión]] = "Septiembre",DatosClientesPotenciales[Forecast],0),""),"")</f>
        <v/>
      </c>
      <c r="L88" s="54" t="str">
        <f>IFERROR(IF(DatosClientesPotenciales[[#This Row],[Cierre de 
la previsión]] &lt;&gt;"",IF(DatosClientesPotenciales[[#This Row],[Cierre de 
la previsión]] = "Octubre",DatosClientesPotenciales[Forecast],0),""),"")</f>
        <v/>
      </c>
      <c r="M88" s="54" t="str">
        <f>IFERROR(IF(DatosClientesPotenciales[[#This Row],[Cierre de 
la previsión]] &lt;&gt;"",IF(DatosClientesPotenciales[[#This Row],[Cierre de 
la previsión]] = "Noviembre",DatosClientesPotenciales[Forecast],0),""),"")</f>
        <v/>
      </c>
      <c r="N88" s="54" t="str">
        <f>IFERROR(IF(DatosClientesPotenciales[[#This Row],[Cierre de 
la previsión]] &lt;&gt;"",IF(DatosClientesPotenciales[[#This Row],[Cierre de 
la previsión]] = "Diciembre",DatosClientesPotenciales[Forecast],0),""),"")</f>
        <v/>
      </c>
      <c r="P88" s="140">
        <f>COUNTIF(DatosClientesPotenciales[[#This Row],[Etapa]],"Prospecto")</f>
        <v>0</v>
      </c>
      <c r="Q88" s="146">
        <f>COUNTIF(DatosClientesPotenciales[[#This Row],[Etapa]],"Atendido")</f>
        <v>0</v>
      </c>
      <c r="R88" s="140">
        <f>COUNTIF(DatosClientesPotenciales[[#This Row],[Etapa]],"Cotización")</f>
        <v>0</v>
      </c>
      <c r="S88" s="140">
        <f>COUNTIF(DatosClientesPotenciales[[#This Row],[Etapa]],"En Pago")</f>
        <v>0</v>
      </c>
      <c r="T88" s="140">
        <f>COUNTIF(DatosClientesPotenciales[[#This Row],[Etapa]],"Perdido")</f>
        <v>0</v>
      </c>
      <c r="U88" s="140">
        <f>COUNTIF(DatosClientesPotenciales[[#This Row],[Etapa]],"Ganada")</f>
        <v>0</v>
      </c>
      <c r="V88" s="141">
        <f>IFERROR(IF(AND('Datos de clientes potenciales'!H88="Ganada", 'Datos de clientes potenciales'!I88&gt;0), 'Datos de clientes potenciales'!I88, 0), "")</f>
        <v>0</v>
      </c>
      <c r="W88" s="137">
        <f>IFERROR(IF(AND('Datos de clientes potenciales'!H88="Prospecto", 'Datos de clientes potenciales'!I88&gt;0), 'Datos de clientes potenciales'!I88, 0), "")</f>
        <v>0</v>
      </c>
      <c r="X88" s="137">
        <f>IFERROR(IF(AND('Datos de clientes potenciales'!H88="Atendido", 'Datos de clientes potenciales'!I88&gt;0), 'Datos de clientes potenciales'!I88, 0), "")</f>
        <v>0</v>
      </c>
      <c r="Y88" s="137">
        <f>IFERROR(IF(AND('Datos de clientes potenciales'!H88="Cotización", 'Datos de clientes potenciales'!I88&gt;0), 'Datos de clientes potenciales'!I88, 0), "")</f>
        <v>0</v>
      </c>
      <c r="Z88" s="147">
        <f>IFERROR(IF(AND('Datos de clientes potenciales'!H88="En pago", 'Datos de clientes potenciales'!I88&gt;0), 'Datos de clientes potenciales'!I88, 0), "")</f>
        <v>0</v>
      </c>
      <c r="AA88" s="148">
        <f>COUNTIF(DatosClientesPotenciales[[#This Row],[Origen del contacto ]],"Prospección")</f>
        <v>0</v>
      </c>
      <c r="AB88" s="149">
        <f>COUNTIF(DatosClientesPotenciales[[#This Row],[Origen del contacto ]],"Sitio web")</f>
        <v>0</v>
      </c>
      <c r="AC88" s="149">
        <f>COUNTIF(DatosClientesPotenciales[[#This Row],[Origen del contacto ]],"Instagram")</f>
        <v>0</v>
      </c>
      <c r="AD88" s="149">
        <f>COUNTIF(DatosClientesPotenciales[[#This Row],[Origen del contacto ]],"Tiktok")</f>
        <v>0</v>
      </c>
      <c r="AE88" s="149">
        <f>COUNTIF(DatosClientesPotenciales[[#This Row],[Origen del contacto ]],"Facebook")</f>
        <v>0</v>
      </c>
      <c r="AF88" s="149">
        <f>COUNTIF(DatosClientesPotenciales[[#This Row],[Origen del contacto ]],"Linkedin")</f>
        <v>0</v>
      </c>
      <c r="AG88" s="149">
        <f>COUNTIF(DatosClientesPotenciales[[#This Row],[Origen del contacto ]],"Google")</f>
        <v>0</v>
      </c>
      <c r="AH88" s="149">
        <f>COUNTIF(DatosClientesPotenciales[[#This Row],[Origen del contacto ]],"Whatsapp")</f>
        <v>0</v>
      </c>
      <c r="AI88" s="146">
        <f>COUNTIF(DatosClientesPotenciales[[#This Row],[Origen del contacto ]],"Otro")</f>
        <v>0</v>
      </c>
    </row>
    <row r="89" spans="2:35" ht="30" customHeight="1" x14ac:dyDescent="0.3">
      <c r="B89" s="51" t="str">
        <f>IFERROR(IF(AND(DatosClientesPotenciales[[#This Row],[Nombre del cliente potencial]] &lt;&gt; "", ROW(VentasPrevistas[Nombre del cliente potencial])&lt;&gt;ÚltimaEntrada),DatosClientesPotenciales[Nombre del cliente potencial], ""),"")</f>
        <v/>
      </c>
      <c r="C89" s="54" t="str">
        <f>IFERROR(IF(DatosClientesPotenciales[[#This Row],[Cierre de 
la previsión]] &lt;&gt;"",IF(DatosClientesPotenciales[[#This Row],[Cierre de 
la previsión]]= "Enero",DatosClientesPotenciales[Forecast],0),""),"")</f>
        <v/>
      </c>
      <c r="D89" s="54" t="str">
        <f>IFERROR(IF(DatosClientesPotenciales[[#This Row],[Cierre de 
la previsión]] &lt;&gt;"",IF(DatosClientesPotenciales[[#This Row],[Cierre de 
la previsión]] = "Febrero",DatosClientesPotenciales[Forecast],0),""),"")</f>
        <v/>
      </c>
      <c r="E89" s="54" t="str">
        <f>IFERROR(IF(DatosClientesPotenciales[[#This Row],[Cierre de 
la previsión]] &lt;&gt;"",IF(DatosClientesPotenciales[[#This Row],[Cierre de 
la previsión]] = "Marzo",DatosClientesPotenciales[Forecast],0),""),"")</f>
        <v/>
      </c>
      <c r="F89" s="55" t="str">
        <f>IFERROR(IF(DatosClientesPotenciales[[#This Row],[Cierre de 
la previsión]] &lt;&gt;"",IF(DatosClientesPotenciales[[#This Row],[Cierre de 
la previsión]] = "Abril",DatosClientesPotenciales[Forecast],0),""),"")</f>
        <v/>
      </c>
      <c r="G89" s="54" t="str">
        <f>IFERROR(IF(DatosClientesPotenciales[[#This Row],[Cierre de 
la previsión]] &lt;&gt;"",IF(DatosClientesPotenciales[[#This Row],[Cierre de 
la previsión]] = "Mayo",DatosClientesPotenciales[Forecast],0),""),"")</f>
        <v/>
      </c>
      <c r="H89" s="54" t="str">
        <f>IFERROR(IF(DatosClientesPotenciales[[#This Row],[Cierre de 
la previsión]] &lt;&gt;"",IF(DatosClientesPotenciales[[#This Row],[Cierre de 
la previsión]] = "Junio",DatosClientesPotenciales[Forecast],0),""),"")</f>
        <v/>
      </c>
      <c r="I89" s="54" t="str">
        <f>IFERROR(IF(DatosClientesPotenciales[[#This Row],[Cierre de 
la previsión]] &lt;&gt;"",IF(DatosClientesPotenciales[[#This Row],[Cierre de 
la previsión]] = "julio",DatosClientesPotenciales[Forecast],0),""),"")</f>
        <v/>
      </c>
      <c r="J89" s="55" t="str">
        <f>IFERROR(IF(DatosClientesPotenciales[[#This Row],[Cierre de 
la previsión]] &lt;&gt;"",IF(DatosClientesPotenciales[[#This Row],[Cierre de 
la previsión]] = "Agosto",DatosClientesPotenciales[Forecast],0),""),"")</f>
        <v/>
      </c>
      <c r="K89" s="54" t="str">
        <f>IFERROR(IF(DatosClientesPotenciales[[#This Row],[Cierre de 
la previsión]] &lt;&gt;"",IF(DatosClientesPotenciales[[#This Row],[Cierre de 
la previsión]] = "Septiembre",DatosClientesPotenciales[Forecast],0),""),"")</f>
        <v/>
      </c>
      <c r="L89" s="54" t="str">
        <f>IFERROR(IF(DatosClientesPotenciales[[#This Row],[Cierre de 
la previsión]] &lt;&gt;"",IF(DatosClientesPotenciales[[#This Row],[Cierre de 
la previsión]] = "Octubre",DatosClientesPotenciales[Forecast],0),""),"")</f>
        <v/>
      </c>
      <c r="M89" s="54" t="str">
        <f>IFERROR(IF(DatosClientesPotenciales[[#This Row],[Cierre de 
la previsión]] &lt;&gt;"",IF(DatosClientesPotenciales[[#This Row],[Cierre de 
la previsión]] = "Noviembre",DatosClientesPotenciales[Forecast],0),""),"")</f>
        <v/>
      </c>
      <c r="N89" s="54" t="str">
        <f>IFERROR(IF(DatosClientesPotenciales[[#This Row],[Cierre de 
la previsión]] &lt;&gt;"",IF(DatosClientesPotenciales[[#This Row],[Cierre de 
la previsión]] = "Diciembre",DatosClientesPotenciales[Forecast],0),""),"")</f>
        <v/>
      </c>
      <c r="P89" s="140">
        <f>COUNTIF(DatosClientesPotenciales[[#This Row],[Etapa]],"Prospecto")</f>
        <v>0</v>
      </c>
      <c r="Q89" s="146">
        <f>COUNTIF(DatosClientesPotenciales[[#This Row],[Etapa]],"Atendido")</f>
        <v>0</v>
      </c>
      <c r="R89" s="140">
        <f>COUNTIF(DatosClientesPotenciales[[#This Row],[Etapa]],"Cotización")</f>
        <v>0</v>
      </c>
      <c r="S89" s="140">
        <f>COUNTIF(DatosClientesPotenciales[[#This Row],[Etapa]],"En Pago")</f>
        <v>0</v>
      </c>
      <c r="T89" s="140">
        <f>COUNTIF(DatosClientesPotenciales[[#This Row],[Etapa]],"Perdido")</f>
        <v>0</v>
      </c>
      <c r="U89" s="140">
        <f>COUNTIF(DatosClientesPotenciales[[#This Row],[Etapa]],"Ganada")</f>
        <v>0</v>
      </c>
      <c r="V89" s="141">
        <f>IFERROR(IF(AND('Datos de clientes potenciales'!H89="Ganada", 'Datos de clientes potenciales'!I89&gt;0), 'Datos de clientes potenciales'!I89, 0), "")</f>
        <v>0</v>
      </c>
      <c r="W89" s="137">
        <f>IFERROR(IF(AND('Datos de clientes potenciales'!H89="Prospecto", 'Datos de clientes potenciales'!I89&gt;0), 'Datos de clientes potenciales'!I89, 0), "")</f>
        <v>0</v>
      </c>
      <c r="X89" s="137">
        <f>IFERROR(IF(AND('Datos de clientes potenciales'!H89="Atendido", 'Datos de clientes potenciales'!I89&gt;0), 'Datos de clientes potenciales'!I89, 0), "")</f>
        <v>0</v>
      </c>
      <c r="Y89" s="137">
        <f>IFERROR(IF(AND('Datos de clientes potenciales'!H89="Cotización", 'Datos de clientes potenciales'!I89&gt;0), 'Datos de clientes potenciales'!I89, 0), "")</f>
        <v>0</v>
      </c>
      <c r="Z89" s="147">
        <f>IFERROR(IF(AND('Datos de clientes potenciales'!H89="En pago", 'Datos de clientes potenciales'!I89&gt;0), 'Datos de clientes potenciales'!I89, 0), "")</f>
        <v>0</v>
      </c>
      <c r="AA89" s="148">
        <f>COUNTIF(DatosClientesPotenciales[[#This Row],[Origen del contacto ]],"Prospección")</f>
        <v>0</v>
      </c>
      <c r="AB89" s="149">
        <f>COUNTIF(DatosClientesPotenciales[[#This Row],[Origen del contacto ]],"Sitio web")</f>
        <v>0</v>
      </c>
      <c r="AC89" s="149">
        <f>COUNTIF(DatosClientesPotenciales[[#This Row],[Origen del contacto ]],"Instagram")</f>
        <v>0</v>
      </c>
      <c r="AD89" s="149">
        <f>COUNTIF(DatosClientesPotenciales[[#This Row],[Origen del contacto ]],"Tiktok")</f>
        <v>0</v>
      </c>
      <c r="AE89" s="149">
        <f>COUNTIF(DatosClientesPotenciales[[#This Row],[Origen del contacto ]],"Facebook")</f>
        <v>0</v>
      </c>
      <c r="AF89" s="149">
        <f>COUNTIF(DatosClientesPotenciales[[#This Row],[Origen del contacto ]],"Linkedin")</f>
        <v>0</v>
      </c>
      <c r="AG89" s="149">
        <f>COUNTIF(DatosClientesPotenciales[[#This Row],[Origen del contacto ]],"Google")</f>
        <v>0</v>
      </c>
      <c r="AH89" s="149">
        <f>COUNTIF(DatosClientesPotenciales[[#This Row],[Origen del contacto ]],"Whatsapp")</f>
        <v>0</v>
      </c>
      <c r="AI89" s="146">
        <f>COUNTIF(DatosClientesPotenciales[[#This Row],[Origen del contacto ]],"Otro")</f>
        <v>0</v>
      </c>
    </row>
    <row r="90" spans="2:35" ht="30" customHeight="1" x14ac:dyDescent="0.3">
      <c r="B90" s="51" t="str">
        <f>IFERROR(IF(AND(DatosClientesPotenciales[[#This Row],[Nombre del cliente potencial]] &lt;&gt; "", ROW(VentasPrevistas[Nombre del cliente potencial])&lt;&gt;ÚltimaEntrada),DatosClientesPotenciales[Nombre del cliente potencial], ""),"")</f>
        <v/>
      </c>
      <c r="C90" s="54" t="str">
        <f>IFERROR(IF(DatosClientesPotenciales[[#This Row],[Cierre de 
la previsión]] &lt;&gt;"",IF(DatosClientesPotenciales[[#This Row],[Cierre de 
la previsión]]= "Enero",DatosClientesPotenciales[Forecast],0),""),"")</f>
        <v/>
      </c>
      <c r="D90" s="54" t="str">
        <f>IFERROR(IF(DatosClientesPotenciales[[#This Row],[Cierre de 
la previsión]] &lt;&gt;"",IF(DatosClientesPotenciales[[#This Row],[Cierre de 
la previsión]] = "Febrero",DatosClientesPotenciales[Forecast],0),""),"")</f>
        <v/>
      </c>
      <c r="E90" s="54" t="str">
        <f>IFERROR(IF(DatosClientesPotenciales[[#This Row],[Cierre de 
la previsión]] &lt;&gt;"",IF(DatosClientesPotenciales[[#This Row],[Cierre de 
la previsión]] = "Marzo",DatosClientesPotenciales[Forecast],0),""),"")</f>
        <v/>
      </c>
      <c r="F90" s="55" t="str">
        <f>IFERROR(IF(DatosClientesPotenciales[[#This Row],[Cierre de 
la previsión]] &lt;&gt;"",IF(DatosClientesPotenciales[[#This Row],[Cierre de 
la previsión]] = "Abril",DatosClientesPotenciales[Forecast],0),""),"")</f>
        <v/>
      </c>
      <c r="G90" s="54" t="str">
        <f>IFERROR(IF(DatosClientesPotenciales[[#This Row],[Cierre de 
la previsión]] &lt;&gt;"",IF(DatosClientesPotenciales[[#This Row],[Cierre de 
la previsión]] = "Mayo",DatosClientesPotenciales[Forecast],0),""),"")</f>
        <v/>
      </c>
      <c r="H90" s="54" t="str">
        <f>IFERROR(IF(DatosClientesPotenciales[[#This Row],[Cierre de 
la previsión]] &lt;&gt;"",IF(DatosClientesPotenciales[[#This Row],[Cierre de 
la previsión]] = "Junio",DatosClientesPotenciales[Forecast],0),""),"")</f>
        <v/>
      </c>
      <c r="I90" s="54" t="str">
        <f>IFERROR(IF(DatosClientesPotenciales[[#This Row],[Cierre de 
la previsión]] &lt;&gt;"",IF(DatosClientesPotenciales[[#This Row],[Cierre de 
la previsión]] = "julio",DatosClientesPotenciales[Forecast],0),""),"")</f>
        <v/>
      </c>
      <c r="J90" s="55" t="str">
        <f>IFERROR(IF(DatosClientesPotenciales[[#This Row],[Cierre de 
la previsión]] &lt;&gt;"",IF(DatosClientesPotenciales[[#This Row],[Cierre de 
la previsión]] = "Agosto",DatosClientesPotenciales[Forecast],0),""),"")</f>
        <v/>
      </c>
      <c r="K90" s="54" t="str">
        <f>IFERROR(IF(DatosClientesPotenciales[[#This Row],[Cierre de 
la previsión]] &lt;&gt;"",IF(DatosClientesPotenciales[[#This Row],[Cierre de 
la previsión]] = "Septiembre",DatosClientesPotenciales[Forecast],0),""),"")</f>
        <v/>
      </c>
      <c r="L90" s="54" t="str">
        <f>IFERROR(IF(DatosClientesPotenciales[[#This Row],[Cierre de 
la previsión]] &lt;&gt;"",IF(DatosClientesPotenciales[[#This Row],[Cierre de 
la previsión]] = "Octubre",DatosClientesPotenciales[Forecast],0),""),"")</f>
        <v/>
      </c>
      <c r="M90" s="54" t="str">
        <f>IFERROR(IF(DatosClientesPotenciales[[#This Row],[Cierre de 
la previsión]] &lt;&gt;"",IF(DatosClientesPotenciales[[#This Row],[Cierre de 
la previsión]] = "Noviembre",DatosClientesPotenciales[Forecast],0),""),"")</f>
        <v/>
      </c>
      <c r="N90" s="54" t="str">
        <f>IFERROR(IF(DatosClientesPotenciales[[#This Row],[Cierre de 
la previsión]] &lt;&gt;"",IF(DatosClientesPotenciales[[#This Row],[Cierre de 
la previsión]] = "Diciembre",DatosClientesPotenciales[Forecast],0),""),"")</f>
        <v/>
      </c>
      <c r="P90" s="140">
        <f>COUNTIF(DatosClientesPotenciales[[#This Row],[Etapa]],"Prospecto")</f>
        <v>0</v>
      </c>
      <c r="Q90" s="146">
        <f>COUNTIF(DatosClientesPotenciales[[#This Row],[Etapa]],"Atendido")</f>
        <v>0</v>
      </c>
      <c r="R90" s="140">
        <f>COUNTIF(DatosClientesPotenciales[[#This Row],[Etapa]],"Cotización")</f>
        <v>0</v>
      </c>
      <c r="S90" s="140">
        <f>COUNTIF(DatosClientesPotenciales[[#This Row],[Etapa]],"En Pago")</f>
        <v>0</v>
      </c>
      <c r="T90" s="140">
        <f>COUNTIF(DatosClientesPotenciales[[#This Row],[Etapa]],"Perdido")</f>
        <v>0</v>
      </c>
      <c r="U90" s="140">
        <f>COUNTIF(DatosClientesPotenciales[[#This Row],[Etapa]],"Ganada")</f>
        <v>0</v>
      </c>
      <c r="V90" s="141">
        <f>IFERROR(IF(AND('Datos de clientes potenciales'!H90="Ganada", 'Datos de clientes potenciales'!I90&gt;0), 'Datos de clientes potenciales'!I90, 0), "")</f>
        <v>0</v>
      </c>
      <c r="W90" s="137">
        <f>IFERROR(IF(AND('Datos de clientes potenciales'!H90="Prospecto", 'Datos de clientes potenciales'!I90&gt;0), 'Datos de clientes potenciales'!I90, 0), "")</f>
        <v>0</v>
      </c>
      <c r="X90" s="137">
        <f>IFERROR(IF(AND('Datos de clientes potenciales'!H90="Atendido", 'Datos de clientes potenciales'!I90&gt;0), 'Datos de clientes potenciales'!I90, 0), "")</f>
        <v>0</v>
      </c>
      <c r="Y90" s="137">
        <f>IFERROR(IF(AND('Datos de clientes potenciales'!H90="Cotización", 'Datos de clientes potenciales'!I90&gt;0), 'Datos de clientes potenciales'!I90, 0), "")</f>
        <v>0</v>
      </c>
      <c r="Z90" s="147">
        <f>IFERROR(IF(AND('Datos de clientes potenciales'!H90="En pago", 'Datos de clientes potenciales'!I90&gt;0), 'Datos de clientes potenciales'!I90, 0), "")</f>
        <v>0</v>
      </c>
      <c r="AA90" s="148">
        <f>COUNTIF(DatosClientesPotenciales[[#This Row],[Origen del contacto ]],"Prospección")</f>
        <v>0</v>
      </c>
      <c r="AB90" s="149">
        <f>COUNTIF(DatosClientesPotenciales[[#This Row],[Origen del contacto ]],"Sitio web")</f>
        <v>0</v>
      </c>
      <c r="AC90" s="149">
        <f>COUNTIF(DatosClientesPotenciales[[#This Row],[Origen del contacto ]],"Instagram")</f>
        <v>0</v>
      </c>
      <c r="AD90" s="149">
        <f>COUNTIF(DatosClientesPotenciales[[#This Row],[Origen del contacto ]],"Tiktok")</f>
        <v>0</v>
      </c>
      <c r="AE90" s="149">
        <f>COUNTIF(DatosClientesPotenciales[[#This Row],[Origen del contacto ]],"Facebook")</f>
        <v>0</v>
      </c>
      <c r="AF90" s="149">
        <f>COUNTIF(DatosClientesPotenciales[[#This Row],[Origen del contacto ]],"Linkedin")</f>
        <v>0</v>
      </c>
      <c r="AG90" s="149">
        <f>COUNTIF(DatosClientesPotenciales[[#This Row],[Origen del contacto ]],"Google")</f>
        <v>0</v>
      </c>
      <c r="AH90" s="149">
        <f>COUNTIF(DatosClientesPotenciales[[#This Row],[Origen del contacto ]],"Whatsapp")</f>
        <v>0</v>
      </c>
      <c r="AI90" s="146">
        <f>COUNTIF(DatosClientesPotenciales[[#This Row],[Origen del contacto ]],"Otro")</f>
        <v>0</v>
      </c>
    </row>
    <row r="91" spans="2:35" ht="30" customHeight="1" x14ac:dyDescent="0.3">
      <c r="B91" s="51" t="str">
        <f>IFERROR(IF(AND(DatosClientesPotenciales[[#This Row],[Nombre del cliente potencial]] &lt;&gt; "", ROW(VentasPrevistas[Nombre del cliente potencial])&lt;&gt;ÚltimaEntrada),DatosClientesPotenciales[Nombre del cliente potencial], ""),"")</f>
        <v/>
      </c>
      <c r="C91" s="54" t="str">
        <f>IFERROR(IF(DatosClientesPotenciales[[#This Row],[Cierre de 
la previsión]] &lt;&gt;"",IF(DatosClientesPotenciales[[#This Row],[Cierre de 
la previsión]]= "Enero",DatosClientesPotenciales[Forecast],0),""),"")</f>
        <v/>
      </c>
      <c r="D91" s="54" t="str">
        <f>IFERROR(IF(DatosClientesPotenciales[[#This Row],[Cierre de 
la previsión]] &lt;&gt;"",IF(DatosClientesPotenciales[[#This Row],[Cierre de 
la previsión]] = "Febrero",DatosClientesPotenciales[Forecast],0),""),"")</f>
        <v/>
      </c>
      <c r="E91" s="54" t="str">
        <f>IFERROR(IF(DatosClientesPotenciales[[#This Row],[Cierre de 
la previsión]] &lt;&gt;"",IF(DatosClientesPotenciales[[#This Row],[Cierre de 
la previsión]] = "Marzo",DatosClientesPotenciales[Forecast],0),""),"")</f>
        <v/>
      </c>
      <c r="F91" s="55" t="str">
        <f>IFERROR(IF(DatosClientesPotenciales[[#This Row],[Cierre de 
la previsión]] &lt;&gt;"",IF(DatosClientesPotenciales[[#This Row],[Cierre de 
la previsión]] = "Abril",DatosClientesPotenciales[Forecast],0),""),"")</f>
        <v/>
      </c>
      <c r="G91" s="54" t="str">
        <f>IFERROR(IF(DatosClientesPotenciales[[#This Row],[Cierre de 
la previsión]] &lt;&gt;"",IF(DatosClientesPotenciales[[#This Row],[Cierre de 
la previsión]] = "Mayo",DatosClientesPotenciales[Forecast],0),""),"")</f>
        <v/>
      </c>
      <c r="H91" s="54" t="str">
        <f>IFERROR(IF(DatosClientesPotenciales[[#This Row],[Cierre de 
la previsión]] &lt;&gt;"",IF(DatosClientesPotenciales[[#This Row],[Cierre de 
la previsión]] = "Junio",DatosClientesPotenciales[Forecast],0),""),"")</f>
        <v/>
      </c>
      <c r="I91" s="54" t="str">
        <f>IFERROR(IF(DatosClientesPotenciales[[#This Row],[Cierre de 
la previsión]] &lt;&gt;"",IF(DatosClientesPotenciales[[#This Row],[Cierre de 
la previsión]] = "julio",DatosClientesPotenciales[Forecast],0),""),"")</f>
        <v/>
      </c>
      <c r="J91" s="55" t="str">
        <f>IFERROR(IF(DatosClientesPotenciales[[#This Row],[Cierre de 
la previsión]] &lt;&gt;"",IF(DatosClientesPotenciales[[#This Row],[Cierre de 
la previsión]] = "Agosto",DatosClientesPotenciales[Forecast],0),""),"")</f>
        <v/>
      </c>
      <c r="K91" s="54" t="str">
        <f>IFERROR(IF(DatosClientesPotenciales[[#This Row],[Cierre de 
la previsión]] &lt;&gt;"",IF(DatosClientesPotenciales[[#This Row],[Cierre de 
la previsión]] = "Septiembre",DatosClientesPotenciales[Forecast],0),""),"")</f>
        <v/>
      </c>
      <c r="L91" s="54" t="str">
        <f>IFERROR(IF(DatosClientesPotenciales[[#This Row],[Cierre de 
la previsión]] &lt;&gt;"",IF(DatosClientesPotenciales[[#This Row],[Cierre de 
la previsión]] = "Octubre",DatosClientesPotenciales[Forecast],0),""),"")</f>
        <v/>
      </c>
      <c r="M91" s="54" t="str">
        <f>IFERROR(IF(DatosClientesPotenciales[[#This Row],[Cierre de 
la previsión]] &lt;&gt;"",IF(DatosClientesPotenciales[[#This Row],[Cierre de 
la previsión]] = "Noviembre",DatosClientesPotenciales[Forecast],0),""),"")</f>
        <v/>
      </c>
      <c r="N91" s="54" t="str">
        <f>IFERROR(IF(DatosClientesPotenciales[[#This Row],[Cierre de 
la previsión]] &lt;&gt;"",IF(DatosClientesPotenciales[[#This Row],[Cierre de 
la previsión]] = "Diciembre",DatosClientesPotenciales[Forecast],0),""),"")</f>
        <v/>
      </c>
      <c r="P91" s="140">
        <f>COUNTIF(DatosClientesPotenciales[[#This Row],[Etapa]],"Prospecto")</f>
        <v>0</v>
      </c>
      <c r="Q91" s="146">
        <f>COUNTIF(DatosClientesPotenciales[[#This Row],[Etapa]],"Atendido")</f>
        <v>0</v>
      </c>
      <c r="R91" s="140">
        <f>COUNTIF(DatosClientesPotenciales[[#This Row],[Etapa]],"Cotización")</f>
        <v>0</v>
      </c>
      <c r="S91" s="140">
        <f>COUNTIF(DatosClientesPotenciales[[#This Row],[Etapa]],"En Pago")</f>
        <v>0</v>
      </c>
      <c r="T91" s="140">
        <f>COUNTIF(DatosClientesPotenciales[[#This Row],[Etapa]],"Perdido")</f>
        <v>0</v>
      </c>
      <c r="U91" s="140">
        <f>COUNTIF(DatosClientesPotenciales[[#This Row],[Etapa]],"Ganada")</f>
        <v>0</v>
      </c>
      <c r="V91" s="141">
        <f>IFERROR(IF(AND('Datos de clientes potenciales'!H91="Ganada", 'Datos de clientes potenciales'!I91&gt;0), 'Datos de clientes potenciales'!I91, 0), "")</f>
        <v>0</v>
      </c>
      <c r="W91" s="137">
        <f>IFERROR(IF(AND('Datos de clientes potenciales'!H91="Prospecto", 'Datos de clientes potenciales'!I91&gt;0), 'Datos de clientes potenciales'!I91, 0), "")</f>
        <v>0</v>
      </c>
      <c r="X91" s="137">
        <f>IFERROR(IF(AND('Datos de clientes potenciales'!H91="Atendido", 'Datos de clientes potenciales'!I91&gt;0), 'Datos de clientes potenciales'!I91, 0), "")</f>
        <v>0</v>
      </c>
      <c r="Y91" s="137">
        <f>IFERROR(IF(AND('Datos de clientes potenciales'!H91="Cotización", 'Datos de clientes potenciales'!I91&gt;0), 'Datos de clientes potenciales'!I91, 0), "")</f>
        <v>0</v>
      </c>
      <c r="Z91" s="147">
        <f>IFERROR(IF(AND('Datos de clientes potenciales'!H91="En pago", 'Datos de clientes potenciales'!I91&gt;0), 'Datos de clientes potenciales'!I91, 0), "")</f>
        <v>0</v>
      </c>
      <c r="AA91" s="148">
        <f>COUNTIF(DatosClientesPotenciales[[#This Row],[Origen del contacto ]],"Prospección")</f>
        <v>0</v>
      </c>
      <c r="AB91" s="149">
        <f>COUNTIF(DatosClientesPotenciales[[#This Row],[Origen del contacto ]],"Sitio web")</f>
        <v>0</v>
      </c>
      <c r="AC91" s="149">
        <f>COUNTIF(DatosClientesPotenciales[[#This Row],[Origen del contacto ]],"Instagram")</f>
        <v>0</v>
      </c>
      <c r="AD91" s="149">
        <f>COUNTIF(DatosClientesPotenciales[[#This Row],[Origen del contacto ]],"Tiktok")</f>
        <v>0</v>
      </c>
      <c r="AE91" s="149">
        <f>COUNTIF(DatosClientesPotenciales[[#This Row],[Origen del contacto ]],"Facebook")</f>
        <v>0</v>
      </c>
      <c r="AF91" s="149">
        <f>COUNTIF(DatosClientesPotenciales[[#This Row],[Origen del contacto ]],"Linkedin")</f>
        <v>0</v>
      </c>
      <c r="AG91" s="149">
        <f>COUNTIF(DatosClientesPotenciales[[#This Row],[Origen del contacto ]],"Google")</f>
        <v>0</v>
      </c>
      <c r="AH91" s="149">
        <f>COUNTIF(DatosClientesPotenciales[[#This Row],[Origen del contacto ]],"Whatsapp")</f>
        <v>0</v>
      </c>
      <c r="AI91" s="146">
        <f>COUNTIF(DatosClientesPotenciales[[#This Row],[Origen del contacto ]],"Otro")</f>
        <v>0</v>
      </c>
    </row>
    <row r="92" spans="2:35" ht="30" customHeight="1" x14ac:dyDescent="0.3">
      <c r="B92" s="51" t="str">
        <f>IFERROR(IF(AND(DatosClientesPotenciales[[#This Row],[Nombre del cliente potencial]] &lt;&gt; "", ROW(VentasPrevistas[Nombre del cliente potencial])&lt;&gt;ÚltimaEntrada),DatosClientesPotenciales[Nombre del cliente potencial], ""),"")</f>
        <v/>
      </c>
      <c r="C92" s="54" t="str">
        <f>IFERROR(IF(DatosClientesPotenciales[[#This Row],[Cierre de 
la previsión]] &lt;&gt;"",IF(DatosClientesPotenciales[[#This Row],[Cierre de 
la previsión]]= "Enero",DatosClientesPotenciales[Forecast],0),""),"")</f>
        <v/>
      </c>
      <c r="D92" s="54" t="str">
        <f>IFERROR(IF(DatosClientesPotenciales[[#This Row],[Cierre de 
la previsión]] &lt;&gt;"",IF(DatosClientesPotenciales[[#This Row],[Cierre de 
la previsión]] = "Febrero",DatosClientesPotenciales[Forecast],0),""),"")</f>
        <v/>
      </c>
      <c r="E92" s="54" t="str">
        <f>IFERROR(IF(DatosClientesPotenciales[[#This Row],[Cierre de 
la previsión]] &lt;&gt;"",IF(DatosClientesPotenciales[[#This Row],[Cierre de 
la previsión]] = "Marzo",DatosClientesPotenciales[Forecast],0),""),"")</f>
        <v/>
      </c>
      <c r="F92" s="55" t="str">
        <f>IFERROR(IF(DatosClientesPotenciales[[#This Row],[Cierre de 
la previsión]] &lt;&gt;"",IF(DatosClientesPotenciales[[#This Row],[Cierre de 
la previsión]] = "Abril",DatosClientesPotenciales[Forecast],0),""),"")</f>
        <v/>
      </c>
      <c r="G92" s="54" t="str">
        <f>IFERROR(IF(DatosClientesPotenciales[[#This Row],[Cierre de 
la previsión]] &lt;&gt;"",IF(DatosClientesPotenciales[[#This Row],[Cierre de 
la previsión]] = "Mayo",DatosClientesPotenciales[Forecast],0),""),"")</f>
        <v/>
      </c>
      <c r="H92" s="54" t="str">
        <f>IFERROR(IF(DatosClientesPotenciales[[#This Row],[Cierre de 
la previsión]] &lt;&gt;"",IF(DatosClientesPotenciales[[#This Row],[Cierre de 
la previsión]] = "Junio",DatosClientesPotenciales[Forecast],0),""),"")</f>
        <v/>
      </c>
      <c r="I92" s="54" t="str">
        <f>IFERROR(IF(DatosClientesPotenciales[[#This Row],[Cierre de 
la previsión]] &lt;&gt;"",IF(DatosClientesPotenciales[[#This Row],[Cierre de 
la previsión]] = "julio",DatosClientesPotenciales[Forecast],0),""),"")</f>
        <v/>
      </c>
      <c r="J92" s="55" t="str">
        <f>IFERROR(IF(DatosClientesPotenciales[[#This Row],[Cierre de 
la previsión]] &lt;&gt;"",IF(DatosClientesPotenciales[[#This Row],[Cierre de 
la previsión]] = "Agosto",DatosClientesPotenciales[Forecast],0),""),"")</f>
        <v/>
      </c>
      <c r="K92" s="54" t="str">
        <f>IFERROR(IF(DatosClientesPotenciales[[#This Row],[Cierre de 
la previsión]] &lt;&gt;"",IF(DatosClientesPotenciales[[#This Row],[Cierre de 
la previsión]] = "Septiembre",DatosClientesPotenciales[Forecast],0),""),"")</f>
        <v/>
      </c>
      <c r="L92" s="54" t="str">
        <f>IFERROR(IF(DatosClientesPotenciales[[#This Row],[Cierre de 
la previsión]] &lt;&gt;"",IF(DatosClientesPotenciales[[#This Row],[Cierre de 
la previsión]] = "Octubre",DatosClientesPotenciales[Forecast],0),""),"")</f>
        <v/>
      </c>
      <c r="M92" s="54" t="str">
        <f>IFERROR(IF(DatosClientesPotenciales[[#This Row],[Cierre de 
la previsión]] &lt;&gt;"",IF(DatosClientesPotenciales[[#This Row],[Cierre de 
la previsión]] = "Noviembre",DatosClientesPotenciales[Forecast],0),""),"")</f>
        <v/>
      </c>
      <c r="N92" s="54" t="str">
        <f>IFERROR(IF(DatosClientesPotenciales[[#This Row],[Cierre de 
la previsión]] &lt;&gt;"",IF(DatosClientesPotenciales[[#This Row],[Cierre de 
la previsión]] = "Diciembre",DatosClientesPotenciales[Forecast],0),""),"")</f>
        <v/>
      </c>
      <c r="P92" s="140">
        <f>COUNTIF(DatosClientesPotenciales[[#This Row],[Etapa]],"Prospecto")</f>
        <v>0</v>
      </c>
      <c r="Q92" s="146">
        <f>COUNTIF(DatosClientesPotenciales[[#This Row],[Etapa]],"Atendido")</f>
        <v>0</v>
      </c>
      <c r="R92" s="140">
        <f>COUNTIF(DatosClientesPotenciales[[#This Row],[Etapa]],"Cotización")</f>
        <v>0</v>
      </c>
      <c r="S92" s="140">
        <f>COUNTIF(DatosClientesPotenciales[[#This Row],[Etapa]],"En Pago")</f>
        <v>0</v>
      </c>
      <c r="T92" s="140">
        <f>COUNTIF(DatosClientesPotenciales[[#This Row],[Etapa]],"Perdido")</f>
        <v>0</v>
      </c>
      <c r="U92" s="140">
        <f>COUNTIF(DatosClientesPotenciales[[#This Row],[Etapa]],"Ganada")</f>
        <v>0</v>
      </c>
      <c r="V92" s="141">
        <f>IFERROR(IF(AND('Datos de clientes potenciales'!H92="Ganada", 'Datos de clientes potenciales'!I92&gt;0), 'Datos de clientes potenciales'!I92, 0), "")</f>
        <v>0</v>
      </c>
      <c r="W92" s="137">
        <f>IFERROR(IF(AND('Datos de clientes potenciales'!H92="Prospecto", 'Datos de clientes potenciales'!I92&gt;0), 'Datos de clientes potenciales'!I92, 0), "")</f>
        <v>0</v>
      </c>
      <c r="X92" s="137">
        <f>IFERROR(IF(AND('Datos de clientes potenciales'!H92="Atendido", 'Datos de clientes potenciales'!I92&gt;0), 'Datos de clientes potenciales'!I92, 0), "")</f>
        <v>0</v>
      </c>
      <c r="Y92" s="137">
        <f>IFERROR(IF(AND('Datos de clientes potenciales'!H92="Cotización", 'Datos de clientes potenciales'!I92&gt;0), 'Datos de clientes potenciales'!I92, 0), "")</f>
        <v>0</v>
      </c>
      <c r="Z92" s="147">
        <f>IFERROR(IF(AND('Datos de clientes potenciales'!H92="En pago", 'Datos de clientes potenciales'!I92&gt;0), 'Datos de clientes potenciales'!I92, 0), "")</f>
        <v>0</v>
      </c>
      <c r="AA92" s="148">
        <f>COUNTIF(DatosClientesPotenciales[[#This Row],[Origen del contacto ]],"Prospección")</f>
        <v>0</v>
      </c>
      <c r="AB92" s="149">
        <f>COUNTIF(DatosClientesPotenciales[[#This Row],[Origen del contacto ]],"Sitio web")</f>
        <v>0</v>
      </c>
      <c r="AC92" s="149">
        <f>COUNTIF(DatosClientesPotenciales[[#This Row],[Origen del contacto ]],"Instagram")</f>
        <v>0</v>
      </c>
      <c r="AD92" s="149">
        <f>COUNTIF(DatosClientesPotenciales[[#This Row],[Origen del contacto ]],"Tiktok")</f>
        <v>0</v>
      </c>
      <c r="AE92" s="149">
        <f>COUNTIF(DatosClientesPotenciales[[#This Row],[Origen del contacto ]],"Facebook")</f>
        <v>0</v>
      </c>
      <c r="AF92" s="149">
        <f>COUNTIF(DatosClientesPotenciales[[#This Row],[Origen del contacto ]],"Linkedin")</f>
        <v>0</v>
      </c>
      <c r="AG92" s="149">
        <f>COUNTIF(DatosClientesPotenciales[[#This Row],[Origen del contacto ]],"Google")</f>
        <v>0</v>
      </c>
      <c r="AH92" s="149">
        <f>COUNTIF(DatosClientesPotenciales[[#This Row],[Origen del contacto ]],"Whatsapp")</f>
        <v>0</v>
      </c>
      <c r="AI92" s="146">
        <f>COUNTIF(DatosClientesPotenciales[[#This Row],[Origen del contacto ]],"Otro")</f>
        <v>0</v>
      </c>
    </row>
    <row r="93" spans="2:35" ht="30" customHeight="1" x14ac:dyDescent="0.3">
      <c r="B93" s="51" t="str">
        <f>IFERROR(IF(AND(DatosClientesPotenciales[[#This Row],[Nombre del cliente potencial]] &lt;&gt; "", ROW(VentasPrevistas[Nombre del cliente potencial])&lt;&gt;ÚltimaEntrada),DatosClientesPotenciales[Nombre del cliente potencial], ""),"")</f>
        <v/>
      </c>
      <c r="C93" s="54" t="str">
        <f>IFERROR(IF(DatosClientesPotenciales[[#This Row],[Cierre de 
la previsión]] &lt;&gt;"",IF(DatosClientesPotenciales[[#This Row],[Cierre de 
la previsión]]= "Enero",DatosClientesPotenciales[Forecast],0),""),"")</f>
        <v/>
      </c>
      <c r="D93" s="54" t="str">
        <f>IFERROR(IF(DatosClientesPotenciales[[#This Row],[Cierre de 
la previsión]] &lt;&gt;"",IF(DatosClientesPotenciales[[#This Row],[Cierre de 
la previsión]] = "Febrero",DatosClientesPotenciales[Forecast],0),""),"")</f>
        <v/>
      </c>
      <c r="E93" s="54" t="str">
        <f>IFERROR(IF(DatosClientesPotenciales[[#This Row],[Cierre de 
la previsión]] &lt;&gt;"",IF(DatosClientesPotenciales[[#This Row],[Cierre de 
la previsión]] = "Marzo",DatosClientesPotenciales[Forecast],0),""),"")</f>
        <v/>
      </c>
      <c r="F93" s="55" t="str">
        <f>IFERROR(IF(DatosClientesPotenciales[[#This Row],[Cierre de 
la previsión]] &lt;&gt;"",IF(DatosClientesPotenciales[[#This Row],[Cierre de 
la previsión]] = "Abril",DatosClientesPotenciales[Forecast],0),""),"")</f>
        <v/>
      </c>
      <c r="G93" s="54" t="str">
        <f>IFERROR(IF(DatosClientesPotenciales[[#This Row],[Cierre de 
la previsión]] &lt;&gt;"",IF(DatosClientesPotenciales[[#This Row],[Cierre de 
la previsión]] = "Mayo",DatosClientesPotenciales[Forecast],0),""),"")</f>
        <v/>
      </c>
      <c r="H93" s="54" t="str">
        <f>IFERROR(IF(DatosClientesPotenciales[[#This Row],[Cierre de 
la previsión]] &lt;&gt;"",IF(DatosClientesPotenciales[[#This Row],[Cierre de 
la previsión]] = "Junio",DatosClientesPotenciales[Forecast],0),""),"")</f>
        <v/>
      </c>
      <c r="I93" s="54" t="str">
        <f>IFERROR(IF(DatosClientesPotenciales[[#This Row],[Cierre de 
la previsión]] &lt;&gt;"",IF(DatosClientesPotenciales[[#This Row],[Cierre de 
la previsión]] = "julio",DatosClientesPotenciales[Forecast],0),""),"")</f>
        <v/>
      </c>
      <c r="J93" s="55" t="str">
        <f>IFERROR(IF(DatosClientesPotenciales[[#This Row],[Cierre de 
la previsión]] &lt;&gt;"",IF(DatosClientesPotenciales[[#This Row],[Cierre de 
la previsión]] = "Agosto",DatosClientesPotenciales[Forecast],0),""),"")</f>
        <v/>
      </c>
      <c r="K93" s="54" t="str">
        <f>IFERROR(IF(DatosClientesPotenciales[[#This Row],[Cierre de 
la previsión]] &lt;&gt;"",IF(DatosClientesPotenciales[[#This Row],[Cierre de 
la previsión]] = "Septiembre",DatosClientesPotenciales[Forecast],0),""),"")</f>
        <v/>
      </c>
      <c r="L93" s="54" t="str">
        <f>IFERROR(IF(DatosClientesPotenciales[[#This Row],[Cierre de 
la previsión]] &lt;&gt;"",IF(DatosClientesPotenciales[[#This Row],[Cierre de 
la previsión]] = "Octubre",DatosClientesPotenciales[Forecast],0),""),"")</f>
        <v/>
      </c>
      <c r="M93" s="54" t="str">
        <f>IFERROR(IF(DatosClientesPotenciales[[#This Row],[Cierre de 
la previsión]] &lt;&gt;"",IF(DatosClientesPotenciales[[#This Row],[Cierre de 
la previsión]] = "Noviembre",DatosClientesPotenciales[Forecast],0),""),"")</f>
        <v/>
      </c>
      <c r="N93" s="54" t="str">
        <f>IFERROR(IF(DatosClientesPotenciales[[#This Row],[Cierre de 
la previsión]] &lt;&gt;"",IF(DatosClientesPotenciales[[#This Row],[Cierre de 
la previsión]] = "Diciembre",DatosClientesPotenciales[Forecast],0),""),"")</f>
        <v/>
      </c>
      <c r="P93" s="140">
        <f>COUNTIF(DatosClientesPotenciales[[#This Row],[Etapa]],"Prospecto")</f>
        <v>0</v>
      </c>
      <c r="Q93" s="146">
        <f>COUNTIF(DatosClientesPotenciales[[#This Row],[Etapa]],"Atendido")</f>
        <v>0</v>
      </c>
      <c r="R93" s="140">
        <f>COUNTIF(DatosClientesPotenciales[[#This Row],[Etapa]],"Cotización")</f>
        <v>0</v>
      </c>
      <c r="S93" s="140">
        <f>COUNTIF(DatosClientesPotenciales[[#This Row],[Etapa]],"En Pago")</f>
        <v>0</v>
      </c>
      <c r="T93" s="140">
        <f>COUNTIF(DatosClientesPotenciales[[#This Row],[Etapa]],"Perdido")</f>
        <v>0</v>
      </c>
      <c r="U93" s="140">
        <f>COUNTIF(DatosClientesPotenciales[[#This Row],[Etapa]],"Ganada")</f>
        <v>0</v>
      </c>
      <c r="V93" s="141">
        <f>IFERROR(IF(AND('Datos de clientes potenciales'!H93="Ganada", 'Datos de clientes potenciales'!I93&gt;0), 'Datos de clientes potenciales'!I93, 0), "")</f>
        <v>0</v>
      </c>
      <c r="W93" s="137">
        <f>IFERROR(IF(AND('Datos de clientes potenciales'!H93="Prospecto", 'Datos de clientes potenciales'!I93&gt;0), 'Datos de clientes potenciales'!I93, 0), "")</f>
        <v>0</v>
      </c>
      <c r="X93" s="137">
        <f>IFERROR(IF(AND('Datos de clientes potenciales'!H93="Atendido", 'Datos de clientes potenciales'!I93&gt;0), 'Datos de clientes potenciales'!I93, 0), "")</f>
        <v>0</v>
      </c>
      <c r="Y93" s="137">
        <f>IFERROR(IF(AND('Datos de clientes potenciales'!H93="Cotización", 'Datos de clientes potenciales'!I93&gt;0), 'Datos de clientes potenciales'!I93, 0), "")</f>
        <v>0</v>
      </c>
      <c r="Z93" s="147">
        <f>IFERROR(IF(AND('Datos de clientes potenciales'!H93="En pago", 'Datos de clientes potenciales'!I93&gt;0), 'Datos de clientes potenciales'!I93, 0), "")</f>
        <v>0</v>
      </c>
      <c r="AA93" s="148">
        <f>COUNTIF(DatosClientesPotenciales[[#This Row],[Origen del contacto ]],"Prospección")</f>
        <v>0</v>
      </c>
      <c r="AB93" s="149">
        <f>COUNTIF(DatosClientesPotenciales[[#This Row],[Origen del contacto ]],"Sitio web")</f>
        <v>0</v>
      </c>
      <c r="AC93" s="149">
        <f>COUNTIF(DatosClientesPotenciales[[#This Row],[Origen del contacto ]],"Instagram")</f>
        <v>0</v>
      </c>
      <c r="AD93" s="149">
        <f>COUNTIF(DatosClientesPotenciales[[#This Row],[Origen del contacto ]],"Tiktok")</f>
        <v>0</v>
      </c>
      <c r="AE93" s="149">
        <f>COUNTIF(DatosClientesPotenciales[[#This Row],[Origen del contacto ]],"Facebook")</f>
        <v>0</v>
      </c>
      <c r="AF93" s="149">
        <f>COUNTIF(DatosClientesPotenciales[[#This Row],[Origen del contacto ]],"Linkedin")</f>
        <v>0</v>
      </c>
      <c r="AG93" s="149">
        <f>COUNTIF(DatosClientesPotenciales[[#This Row],[Origen del contacto ]],"Google")</f>
        <v>0</v>
      </c>
      <c r="AH93" s="149">
        <f>COUNTIF(DatosClientesPotenciales[[#This Row],[Origen del contacto ]],"Whatsapp")</f>
        <v>0</v>
      </c>
      <c r="AI93" s="146">
        <f>COUNTIF(DatosClientesPotenciales[[#This Row],[Origen del contacto ]],"Otro")</f>
        <v>0</v>
      </c>
    </row>
    <row r="94" spans="2:35" ht="30" customHeight="1" x14ac:dyDescent="0.3">
      <c r="B94" s="51" t="str">
        <f>IFERROR(IF(AND(DatosClientesPotenciales[[#This Row],[Nombre del cliente potencial]] &lt;&gt; "", ROW(VentasPrevistas[Nombre del cliente potencial])&lt;&gt;ÚltimaEntrada),DatosClientesPotenciales[Nombre del cliente potencial], ""),"")</f>
        <v/>
      </c>
      <c r="C94" s="54" t="str">
        <f>IFERROR(IF(DatosClientesPotenciales[[#This Row],[Cierre de 
la previsión]] &lt;&gt;"",IF(DatosClientesPotenciales[[#This Row],[Cierre de 
la previsión]]= "Enero",DatosClientesPotenciales[Forecast],0),""),"")</f>
        <v/>
      </c>
      <c r="D94" s="54" t="str">
        <f>IFERROR(IF(DatosClientesPotenciales[[#This Row],[Cierre de 
la previsión]] &lt;&gt;"",IF(DatosClientesPotenciales[[#This Row],[Cierre de 
la previsión]] = "Febrero",DatosClientesPotenciales[Forecast],0),""),"")</f>
        <v/>
      </c>
      <c r="E94" s="54" t="str">
        <f>IFERROR(IF(DatosClientesPotenciales[[#This Row],[Cierre de 
la previsión]] &lt;&gt;"",IF(DatosClientesPotenciales[[#This Row],[Cierre de 
la previsión]] = "Marzo",DatosClientesPotenciales[Forecast],0),""),"")</f>
        <v/>
      </c>
      <c r="F94" s="55" t="str">
        <f>IFERROR(IF(DatosClientesPotenciales[[#This Row],[Cierre de 
la previsión]] &lt;&gt;"",IF(DatosClientesPotenciales[[#This Row],[Cierre de 
la previsión]] = "Abril",DatosClientesPotenciales[Forecast],0),""),"")</f>
        <v/>
      </c>
      <c r="G94" s="54" t="str">
        <f>IFERROR(IF(DatosClientesPotenciales[[#This Row],[Cierre de 
la previsión]] &lt;&gt;"",IF(DatosClientesPotenciales[[#This Row],[Cierre de 
la previsión]] = "Mayo",DatosClientesPotenciales[Forecast],0),""),"")</f>
        <v/>
      </c>
      <c r="H94" s="54" t="str">
        <f>IFERROR(IF(DatosClientesPotenciales[[#This Row],[Cierre de 
la previsión]] &lt;&gt;"",IF(DatosClientesPotenciales[[#This Row],[Cierre de 
la previsión]] = "Junio",DatosClientesPotenciales[Forecast],0),""),"")</f>
        <v/>
      </c>
      <c r="I94" s="54" t="str">
        <f>IFERROR(IF(DatosClientesPotenciales[[#This Row],[Cierre de 
la previsión]] &lt;&gt;"",IF(DatosClientesPotenciales[[#This Row],[Cierre de 
la previsión]] = "julio",DatosClientesPotenciales[Forecast],0),""),"")</f>
        <v/>
      </c>
      <c r="J94" s="55" t="str">
        <f>IFERROR(IF(DatosClientesPotenciales[[#This Row],[Cierre de 
la previsión]] &lt;&gt;"",IF(DatosClientesPotenciales[[#This Row],[Cierre de 
la previsión]] = "Agosto",DatosClientesPotenciales[Forecast],0),""),"")</f>
        <v/>
      </c>
      <c r="K94" s="54" t="str">
        <f>IFERROR(IF(DatosClientesPotenciales[[#This Row],[Cierre de 
la previsión]] &lt;&gt;"",IF(DatosClientesPotenciales[[#This Row],[Cierre de 
la previsión]] = "Septiembre",DatosClientesPotenciales[Forecast],0),""),"")</f>
        <v/>
      </c>
      <c r="L94" s="54" t="str">
        <f>IFERROR(IF(DatosClientesPotenciales[[#This Row],[Cierre de 
la previsión]] &lt;&gt;"",IF(DatosClientesPotenciales[[#This Row],[Cierre de 
la previsión]] = "Octubre",DatosClientesPotenciales[Forecast],0),""),"")</f>
        <v/>
      </c>
      <c r="M94" s="54" t="str">
        <f>IFERROR(IF(DatosClientesPotenciales[[#This Row],[Cierre de 
la previsión]] &lt;&gt;"",IF(DatosClientesPotenciales[[#This Row],[Cierre de 
la previsión]] = "Noviembre",DatosClientesPotenciales[Forecast],0),""),"")</f>
        <v/>
      </c>
      <c r="N94" s="54" t="str">
        <f>IFERROR(IF(DatosClientesPotenciales[[#This Row],[Cierre de 
la previsión]] &lt;&gt;"",IF(DatosClientesPotenciales[[#This Row],[Cierre de 
la previsión]] = "Diciembre",DatosClientesPotenciales[Forecast],0),""),"")</f>
        <v/>
      </c>
      <c r="P94" s="140">
        <f>COUNTIF(DatosClientesPotenciales[[#This Row],[Etapa]],"Prospecto")</f>
        <v>0</v>
      </c>
      <c r="Q94" s="146">
        <f>COUNTIF(DatosClientesPotenciales[[#This Row],[Etapa]],"Atendido")</f>
        <v>0</v>
      </c>
      <c r="R94" s="140">
        <f>COUNTIF(DatosClientesPotenciales[[#This Row],[Etapa]],"Cotización")</f>
        <v>0</v>
      </c>
      <c r="S94" s="140">
        <f>COUNTIF(DatosClientesPotenciales[[#This Row],[Etapa]],"En Pago")</f>
        <v>0</v>
      </c>
      <c r="T94" s="140">
        <f>COUNTIF(DatosClientesPotenciales[[#This Row],[Etapa]],"Perdido")</f>
        <v>0</v>
      </c>
      <c r="U94" s="140">
        <f>COUNTIF(DatosClientesPotenciales[[#This Row],[Etapa]],"Ganada")</f>
        <v>0</v>
      </c>
      <c r="V94" s="141">
        <f>IFERROR(IF(AND('Datos de clientes potenciales'!H94="Ganada", 'Datos de clientes potenciales'!I94&gt;0), 'Datos de clientes potenciales'!I94, 0), "")</f>
        <v>0</v>
      </c>
      <c r="W94" s="137">
        <f>IFERROR(IF(AND('Datos de clientes potenciales'!H94="Prospecto", 'Datos de clientes potenciales'!I94&gt;0), 'Datos de clientes potenciales'!I94, 0), "")</f>
        <v>0</v>
      </c>
      <c r="X94" s="137">
        <f>IFERROR(IF(AND('Datos de clientes potenciales'!H94="Atendido", 'Datos de clientes potenciales'!I94&gt;0), 'Datos de clientes potenciales'!I94, 0), "")</f>
        <v>0</v>
      </c>
      <c r="Y94" s="137">
        <f>IFERROR(IF(AND('Datos de clientes potenciales'!H94="Cotización", 'Datos de clientes potenciales'!I94&gt;0), 'Datos de clientes potenciales'!I94, 0), "")</f>
        <v>0</v>
      </c>
      <c r="Z94" s="147">
        <f>IFERROR(IF(AND('Datos de clientes potenciales'!H94="En pago", 'Datos de clientes potenciales'!I94&gt;0), 'Datos de clientes potenciales'!I94, 0), "")</f>
        <v>0</v>
      </c>
      <c r="AA94" s="148">
        <f>COUNTIF(DatosClientesPotenciales[[#This Row],[Origen del contacto ]],"Prospección")</f>
        <v>0</v>
      </c>
      <c r="AB94" s="149">
        <f>COUNTIF(DatosClientesPotenciales[[#This Row],[Origen del contacto ]],"Sitio web")</f>
        <v>0</v>
      </c>
      <c r="AC94" s="149">
        <f>COUNTIF(DatosClientesPotenciales[[#This Row],[Origen del contacto ]],"Instagram")</f>
        <v>0</v>
      </c>
      <c r="AD94" s="149">
        <f>COUNTIF(DatosClientesPotenciales[[#This Row],[Origen del contacto ]],"Tiktok")</f>
        <v>0</v>
      </c>
      <c r="AE94" s="149">
        <f>COUNTIF(DatosClientesPotenciales[[#This Row],[Origen del contacto ]],"Facebook")</f>
        <v>0</v>
      </c>
      <c r="AF94" s="149">
        <f>COUNTIF(DatosClientesPotenciales[[#This Row],[Origen del contacto ]],"Linkedin")</f>
        <v>0</v>
      </c>
      <c r="AG94" s="149">
        <f>COUNTIF(DatosClientesPotenciales[[#This Row],[Origen del contacto ]],"Google")</f>
        <v>0</v>
      </c>
      <c r="AH94" s="149">
        <f>COUNTIF(DatosClientesPotenciales[[#This Row],[Origen del contacto ]],"Whatsapp")</f>
        <v>0</v>
      </c>
      <c r="AI94" s="146">
        <f>COUNTIF(DatosClientesPotenciales[[#This Row],[Origen del contacto ]],"Otro")</f>
        <v>0</v>
      </c>
    </row>
    <row r="95" spans="2:35" ht="30" customHeight="1" x14ac:dyDescent="0.3">
      <c r="B95" s="51" t="str">
        <f>IFERROR(IF(AND(DatosClientesPotenciales[[#This Row],[Nombre del cliente potencial]] &lt;&gt; "", ROW(VentasPrevistas[Nombre del cliente potencial])&lt;&gt;ÚltimaEntrada),DatosClientesPotenciales[Nombre del cliente potencial], ""),"")</f>
        <v/>
      </c>
      <c r="C95" s="54"/>
      <c r="D95" s="54" t="str">
        <f>IFERROR(IF(DatosClientesPotenciales[[#This Row],[Cierre de 
la previsión]] &lt;&gt;"",IF(DatosClientesPotenciales[[#This Row],[Cierre de 
la previsión]] = "Febrero",DatosClientesPotenciales[Forecast],0),""),"")</f>
        <v/>
      </c>
      <c r="E95" s="54" t="str">
        <f>IFERROR(IF(DatosClientesPotenciales[[#This Row],[Cierre de 
la previsión]] &lt;&gt;"",IF(DatosClientesPotenciales[[#This Row],[Cierre de 
la previsión]] = "Marzo",DatosClientesPotenciales[Forecast],0),""),"")</f>
        <v/>
      </c>
      <c r="F95" s="55" t="str">
        <f>IFERROR(IF(DatosClientesPotenciales[[#This Row],[Cierre de 
la previsión]] &lt;&gt;"",IF(DatosClientesPotenciales[[#This Row],[Cierre de 
la previsión]] = "Abril",DatosClientesPotenciales[Forecast],0),""),"")</f>
        <v/>
      </c>
      <c r="G95" s="54" t="str">
        <f>IFERROR(IF(DatosClientesPotenciales[[#This Row],[Cierre de 
la previsión]] &lt;&gt;"",IF(DatosClientesPotenciales[[#This Row],[Cierre de 
la previsión]] = "Mayo",DatosClientesPotenciales[Forecast],0),""),"")</f>
        <v/>
      </c>
      <c r="H95" s="54" t="str">
        <f>IFERROR(IF(DatosClientesPotenciales[[#This Row],[Cierre de 
la previsión]] &lt;&gt;"",IF(DatosClientesPotenciales[[#This Row],[Cierre de 
la previsión]] = "Junio",DatosClientesPotenciales[Forecast],0),""),"")</f>
        <v/>
      </c>
      <c r="I95" s="54" t="str">
        <f>IFERROR(IF(DatosClientesPotenciales[[#This Row],[Cierre de 
la previsión]] &lt;&gt;"",IF(DatosClientesPotenciales[[#This Row],[Cierre de 
la previsión]] = "julio",DatosClientesPotenciales[Forecast],0),""),"")</f>
        <v/>
      </c>
      <c r="J95" s="55" t="str">
        <f>IFERROR(IF(DatosClientesPotenciales[[#This Row],[Cierre de 
la previsión]] &lt;&gt;"",IF(DatosClientesPotenciales[[#This Row],[Cierre de 
la previsión]] = "Agosto",DatosClientesPotenciales[Forecast],0),""),"")</f>
        <v/>
      </c>
      <c r="K95" s="54" t="str">
        <f>IFERROR(IF(DatosClientesPotenciales[[#This Row],[Cierre de 
la previsión]] &lt;&gt;"",IF(DatosClientesPotenciales[[#This Row],[Cierre de 
la previsión]] = "Septiembre",DatosClientesPotenciales[Forecast],0),""),"")</f>
        <v/>
      </c>
      <c r="L95" s="54" t="str">
        <f>IFERROR(IF(DatosClientesPotenciales[[#This Row],[Cierre de 
la previsión]] &lt;&gt;"",IF(DatosClientesPotenciales[[#This Row],[Cierre de 
la previsión]] = "Octubre",DatosClientesPotenciales[Forecast],0),""),"")</f>
        <v/>
      </c>
      <c r="M95" s="54" t="str">
        <f>IFERROR(IF(DatosClientesPotenciales[[#This Row],[Cierre de 
la previsión]] &lt;&gt;"",IF(DatosClientesPotenciales[[#This Row],[Cierre de 
la previsión]] = "Noviembre",DatosClientesPotenciales[Forecast],0),""),"")</f>
        <v/>
      </c>
      <c r="N95" s="54" t="str">
        <f>IFERROR(IF(DatosClientesPotenciales[[#This Row],[Cierre de 
la previsión]] &lt;&gt;"",IF(DatosClientesPotenciales[[#This Row],[Cierre de 
la previsión]] = "Diciembre",DatosClientesPotenciales[Forecast],0),""),"")</f>
        <v/>
      </c>
      <c r="P95" s="150">
        <f>COUNTIF(DatosClientesPotenciales[[#This Row],[Etapa]],"Prospecto")</f>
        <v>0</v>
      </c>
      <c r="Q95" s="151">
        <f>COUNTIF(DatosClientesPotenciales[[#This Row],[Etapa]],"Atendido")</f>
        <v>0</v>
      </c>
      <c r="R95" s="150">
        <f>COUNTIF(DatosClientesPotenciales[[#This Row],[Etapa]],"Cotización")</f>
        <v>0</v>
      </c>
      <c r="S95" s="150">
        <f>COUNTIF(DatosClientesPotenciales[[#This Row],[Etapa]],"En Pago")</f>
        <v>0</v>
      </c>
      <c r="T95" s="150">
        <f>COUNTIF(DatosClientesPotenciales[[#This Row],[Etapa]],"Perdido")</f>
        <v>0</v>
      </c>
      <c r="U95" s="150">
        <f>COUNTIF(DatosClientesPotenciales[[#This Row],[Etapa]],"Ganada")</f>
        <v>0</v>
      </c>
      <c r="V95" s="152">
        <f>IFERROR(IF(AND('Datos de clientes potenciales'!H95="Ganada", 'Datos de clientes potenciales'!I95&gt;0), 'Datos de clientes potenciales'!I95, 0), "")</f>
        <v>0</v>
      </c>
      <c r="W95" s="153">
        <f>IFERROR(IF(AND('Datos de clientes potenciales'!H95="Prospecto", 'Datos de clientes potenciales'!I95&gt;0), 'Datos de clientes potenciales'!I95, 0), "")</f>
        <v>0</v>
      </c>
      <c r="X95" s="153">
        <f>IFERROR(IF(AND('Datos de clientes potenciales'!H95="Atendido", 'Datos de clientes potenciales'!I95&gt;0), 'Datos de clientes potenciales'!I95, 0), "")</f>
        <v>0</v>
      </c>
      <c r="Y95" s="153">
        <f>IFERROR(IF(AND('Datos de clientes potenciales'!H95="Cotización", 'Datos de clientes potenciales'!I95&gt;0), 'Datos de clientes potenciales'!I95, 0), "")</f>
        <v>0</v>
      </c>
      <c r="Z95" s="154">
        <f>IFERROR(IF(AND('Datos de clientes potenciales'!H95="En pago", 'Datos de clientes potenciales'!I95&gt;0), 'Datos de clientes potenciales'!I95, 0), "")</f>
        <v>0</v>
      </c>
      <c r="AA95" s="155">
        <f>COUNTIF(DatosClientesPotenciales[[#This Row],[Origen del contacto ]],"Prospección")</f>
        <v>0</v>
      </c>
      <c r="AB95" s="156">
        <f>COUNTIF(DatosClientesPotenciales[[#This Row],[Origen del contacto ]],"Sitio web")</f>
        <v>0</v>
      </c>
      <c r="AC95" s="156">
        <f>COUNTIF(DatosClientesPotenciales[[#This Row],[Origen del contacto ]],"Instagram")</f>
        <v>0</v>
      </c>
      <c r="AD95" s="156">
        <f>COUNTIF(DatosClientesPotenciales[[#This Row],[Origen del contacto ]],"Tiktok")</f>
        <v>0</v>
      </c>
      <c r="AE95" s="156">
        <f>COUNTIF(DatosClientesPotenciales[[#This Row],[Origen del contacto ]],"Facebook")</f>
        <v>0</v>
      </c>
      <c r="AF95" s="156">
        <f>COUNTIF(DatosClientesPotenciales[[#This Row],[Origen del contacto ]],"Linkedin")</f>
        <v>0</v>
      </c>
      <c r="AG95" s="156">
        <f>COUNTIF(DatosClientesPotenciales[[#This Row],[Origen del contacto ]],"Google")</f>
        <v>0</v>
      </c>
      <c r="AH95" s="156">
        <f>COUNTIF(DatosClientesPotenciales[[#This Row],[Origen del contacto ]],"Whatsapp")</f>
        <v>0</v>
      </c>
      <c r="AI95" s="151">
        <f>COUNTIF(DatosClientesPotenciales[[#This Row],[Origen del contacto ]],"Otro")</f>
        <v>0</v>
      </c>
    </row>
    <row r="96" spans="2:35" ht="30" customHeight="1" thickBot="1" x14ac:dyDescent="0.35">
      <c r="B96" s="7" t="s">
        <v>2</v>
      </c>
      <c r="C96" s="8">
        <f>SUBTOTAL(109,VentasPrevistas[Enero 
Previsión])</f>
        <v>0</v>
      </c>
      <c r="D96" s="8">
        <f>SUBTOTAL(109,VentasPrevistas[Febrero 
Previsión])</f>
        <v>0</v>
      </c>
      <c r="E96" s="8">
        <f>SUBTOTAL(109,VentasPrevistas[Marzo 
Previsión])</f>
        <v>0</v>
      </c>
      <c r="F96" s="9">
        <f>SUBTOTAL(109,VentasPrevistas[Abril 
Previsión])</f>
        <v>0</v>
      </c>
      <c r="G96" s="8">
        <f>SUBTOTAL(109,VentasPrevistas[Mayo 
Previsión])</f>
        <v>0</v>
      </c>
      <c r="H96" s="8">
        <f>SUBTOTAL(109,VentasPrevistas[Junio 
Previsión])</f>
        <v>30000</v>
      </c>
      <c r="I96" s="8">
        <f>SUBTOTAL(109,VentasPrevistas[Julio Previsión])</f>
        <v>0</v>
      </c>
      <c r="J96" s="9">
        <f>SUBTOTAL(109,VentasPrevistas[Agosto 
Previsión])</f>
        <v>70000</v>
      </c>
      <c r="K96" s="8">
        <f>SUBTOTAL(109,VentasPrevistas[Septiembre 
Previsión])</f>
        <v>100000</v>
      </c>
      <c r="L96" s="8">
        <f>SUBTOTAL(109,VentasPrevistas[Octubre 
Previsión])</f>
        <v>175000</v>
      </c>
      <c r="M96" s="8">
        <f>SUBTOTAL(109,VentasPrevistas[Noviembre 
Previsión])</f>
        <v>350000</v>
      </c>
      <c r="N96" s="8">
        <f>SUBTOTAL(109,VentasPrevistas[Diciembre 
Previsión])</f>
        <v>0</v>
      </c>
      <c r="P96" s="157">
        <f>SUM(P7:P95)</f>
        <v>2</v>
      </c>
      <c r="Q96" s="157">
        <f t="shared" ref="Q96:AI96" si="0">SUM(Q7:Q95)</f>
        <v>2</v>
      </c>
      <c r="R96" s="157">
        <f t="shared" si="0"/>
        <v>2</v>
      </c>
      <c r="S96" s="157">
        <f t="shared" si="0"/>
        <v>2</v>
      </c>
      <c r="T96" s="157">
        <f t="shared" si="0"/>
        <v>1</v>
      </c>
      <c r="U96" s="157">
        <f t="shared" si="0"/>
        <v>1</v>
      </c>
      <c r="V96" s="157">
        <f t="shared" si="0"/>
        <v>200000</v>
      </c>
      <c r="W96" s="157">
        <f t="shared" si="0"/>
        <v>500000</v>
      </c>
      <c r="X96" s="157">
        <f t="shared" si="0"/>
        <v>400000</v>
      </c>
      <c r="Y96" s="157">
        <f t="shared" si="0"/>
        <v>300000</v>
      </c>
      <c r="Z96" s="157">
        <f t="shared" si="0"/>
        <v>300000</v>
      </c>
      <c r="AA96" s="157">
        <f t="shared" si="0"/>
        <v>1</v>
      </c>
      <c r="AB96" s="157">
        <f t="shared" si="0"/>
        <v>1</v>
      </c>
      <c r="AC96" s="157">
        <f t="shared" si="0"/>
        <v>1</v>
      </c>
      <c r="AD96" s="157">
        <f t="shared" si="0"/>
        <v>1</v>
      </c>
      <c r="AE96" s="157">
        <f t="shared" si="0"/>
        <v>1</v>
      </c>
      <c r="AF96" s="157">
        <f t="shared" si="0"/>
        <v>2</v>
      </c>
      <c r="AG96" s="157">
        <f t="shared" si="0"/>
        <v>1</v>
      </c>
      <c r="AH96" s="157">
        <f t="shared" si="0"/>
        <v>1</v>
      </c>
      <c r="AI96" s="157">
        <f t="shared" si="0"/>
        <v>1</v>
      </c>
    </row>
    <row r="97" spans="2:14" ht="30" customHeight="1" thickTop="1" thickBot="1" x14ac:dyDescent="0.35">
      <c r="B97" s="10" t="s">
        <v>8</v>
      </c>
      <c r="C97" s="11">
        <f>C96</f>
        <v>0</v>
      </c>
      <c r="D97" s="11">
        <f t="shared" ref="D97:N97" si="1">C97+D96</f>
        <v>0</v>
      </c>
      <c r="E97" s="11">
        <f t="shared" si="1"/>
        <v>0</v>
      </c>
      <c r="F97" s="12">
        <f t="shared" si="1"/>
        <v>0</v>
      </c>
      <c r="G97" s="11">
        <f t="shared" si="1"/>
        <v>0</v>
      </c>
      <c r="H97" s="11">
        <f t="shared" si="1"/>
        <v>30000</v>
      </c>
      <c r="I97" s="11">
        <f t="shared" si="1"/>
        <v>30000</v>
      </c>
      <c r="J97" s="12">
        <f t="shared" si="1"/>
        <v>100000</v>
      </c>
      <c r="K97" s="11">
        <f t="shared" si="1"/>
        <v>200000</v>
      </c>
      <c r="L97" s="11">
        <f t="shared" si="1"/>
        <v>375000</v>
      </c>
      <c r="M97" s="11">
        <f t="shared" si="1"/>
        <v>725000</v>
      </c>
      <c r="N97" s="11">
        <f t="shared" si="1"/>
        <v>725000</v>
      </c>
    </row>
    <row r="98" spans="2:14" ht="30" customHeight="1" thickTop="1" x14ac:dyDescent="0.3"/>
  </sheetData>
  <sheetProtection algorithmName="SHA-512" hashValue="Be0NJ8P17wa7B6OaFytaBlUBzgln2tqkeawm9xPFopsfmhNZzCm3CRQWG6I9kOmsUhP34N0YQ5asOOlQaFNEMw==" saltValue="ygxB928dYKLFBl8MlOj4Aw==" spinCount="100000" sheet="1" objects="1" scenarios="1"/>
  <mergeCells count="5">
    <mergeCell ref="M5:N5"/>
    <mergeCell ref="C4:M4"/>
    <mergeCell ref="P5:U5"/>
    <mergeCell ref="W5:Z5"/>
    <mergeCell ref="AA5:AI5"/>
  </mergeCells>
  <dataValidations disablePrompts="1" count="5">
    <dataValidation allowBlank="1" showInputMessage="1" showErrorMessage="1" prompt="La fecha se actualiza automáticamente en esta celda en función de los datos introducidos en la celda B3 de la hoja de cálculo Datos de clientes potenciales." sqref="B4" xr:uid="{00000000-0002-0000-0100-000002000000}"/>
    <dataValidation allowBlank="1" showInputMessage="1" showErrorMessage="1" prompt="El nombre del cliente potencial se actualiza automáticamente en la columna con este encabezado. Agregue nuevas filas a la tabla de VentasPrevistas a medida que se agreguen nuevos clientes potenciales a la hoja de cálculo de datos." sqref="B6:B50" xr:uid="{00000000-0002-0000-0100-000003000000}"/>
    <dataValidation allowBlank="1" showInputMessage="1" showErrorMessage="1" prompt="La previsión para este mes se actualiza automáticamente en la columna con este encabezado." sqref="C6:N50" xr:uid="{00000000-0002-0000-0100-000004000000}"/>
    <dataValidation allowBlank="1" showInputMessage="1" showErrorMessage="1" prompt="El total acumulado se calcula automáticamente en las celdas de la derecha." sqref="B97" xr:uid="{00000000-0002-0000-0100-000006000000}"/>
    <dataValidation allowBlank="1" showInputMessage="1" showErrorMessage="1" prompt="El nombre de la compañía se actualiza automáticamente en esta celda en función del nombre introducido en la celda B5 de la hoja de cálculo Datos de clientes potenciales." sqref="B5" xr:uid="{00000000-0002-0000-0100-000007000000}"/>
  </dataValidations>
  <printOptions horizontalCentered="1"/>
  <pageMargins left="0.4" right="0.4" top="0.4" bottom="0.4" header="0.3" footer="0.3"/>
  <pageSetup paperSize="9" fitToHeight="0" orientation="landscape" r:id="rId1"/>
  <headerFooter differentFirst="1">
    <oddFooter>Page &amp;P of &amp;N</odd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419B1-3353-4F50-B07B-7E8492A61B61}">
  <sheetPr>
    <tabColor theme="6" tint="-0.249977111117893"/>
  </sheetPr>
  <dimension ref="A1:R55"/>
  <sheetViews>
    <sheetView showGridLines="0" zoomScale="90" zoomScaleNormal="90" workbookViewId="0">
      <selection activeCell="U14" sqref="U14"/>
    </sheetView>
  </sheetViews>
  <sheetFormatPr baseColWidth="10" defaultColWidth="8" defaultRowHeight="15.75" x14ac:dyDescent="0.3"/>
  <cols>
    <col min="1" max="1" width="3.77734375" style="13" customWidth="1"/>
    <col min="2" max="2" width="12.77734375" style="13" customWidth="1"/>
    <col min="3" max="3" width="11.21875" style="13" customWidth="1"/>
    <col min="4" max="4" width="11.109375" style="13" customWidth="1"/>
    <col min="5" max="5" width="11.5546875" style="13" bestFit="1" customWidth="1"/>
    <col min="6" max="6" width="11" style="13" customWidth="1"/>
    <col min="7" max="7" width="10.88671875" style="13" customWidth="1"/>
    <col min="8" max="8" width="12.109375" style="13" customWidth="1"/>
    <col min="9" max="9" width="3.88671875" style="13" customWidth="1"/>
    <col min="10" max="10" width="13.33203125" style="13" customWidth="1"/>
    <col min="11" max="11" width="11.33203125" style="13" bestFit="1" customWidth="1"/>
    <col min="12" max="12" width="9.109375" style="13" bestFit="1" customWidth="1"/>
    <col min="13" max="13" width="11" style="13" bestFit="1" customWidth="1"/>
    <col min="14" max="14" width="10.21875" style="13" bestFit="1" customWidth="1"/>
    <col min="15" max="26" width="8.44140625" style="13" customWidth="1"/>
    <col min="27" max="16384" width="8" style="13"/>
  </cols>
  <sheetData>
    <row r="1" spans="1:18" ht="23.25" x14ac:dyDescent="0.35">
      <c r="B1" s="95" t="s">
        <v>103</v>
      </c>
      <c r="C1" s="95"/>
      <c r="D1" s="95"/>
      <c r="E1" s="95"/>
      <c r="F1" s="95"/>
      <c r="G1" s="95"/>
      <c r="H1" s="95"/>
      <c r="I1" s="95"/>
      <c r="J1" s="158"/>
      <c r="K1" s="158"/>
      <c r="L1" s="158"/>
      <c r="M1" s="158"/>
      <c r="N1" s="158"/>
      <c r="O1" s="158"/>
      <c r="P1" s="158"/>
      <c r="Q1" s="158"/>
      <c r="R1" s="158"/>
    </row>
    <row r="2" spans="1:18" x14ac:dyDescent="0.3">
      <c r="D2" s="87"/>
      <c r="E2" s="87"/>
      <c r="F2" s="87"/>
      <c r="G2" s="87"/>
      <c r="H2" s="39"/>
      <c r="I2" s="39"/>
      <c r="J2" s="158"/>
      <c r="K2" s="158"/>
      <c r="L2" s="158"/>
      <c r="M2" s="158"/>
      <c r="N2" s="158"/>
      <c r="O2" s="158"/>
      <c r="P2" s="158"/>
      <c r="Q2" s="158"/>
      <c r="R2" s="158"/>
    </row>
    <row r="3" spans="1:18" s="63" customFormat="1" ht="27" customHeight="1" x14ac:dyDescent="0.25">
      <c r="D3" s="71" t="s">
        <v>63</v>
      </c>
      <c r="E3" s="72" t="s">
        <v>21</v>
      </c>
      <c r="F3" s="72" t="s">
        <v>95</v>
      </c>
      <c r="G3" s="72" t="s">
        <v>73</v>
      </c>
      <c r="H3" s="72" t="s">
        <v>22</v>
      </c>
      <c r="I3" s="64"/>
      <c r="J3" s="158"/>
      <c r="K3" s="158"/>
      <c r="L3" s="158"/>
      <c r="M3" s="158"/>
      <c r="N3" s="158"/>
      <c r="O3" s="158"/>
      <c r="P3" s="158"/>
      <c r="Q3" s="158"/>
      <c r="R3" s="158"/>
    </row>
    <row r="4" spans="1:18" ht="15.75" customHeight="1" x14ac:dyDescent="0.3">
      <c r="D4" s="46" t="str">
        <f>Tabla3[[#This Row],[Etapa]]</f>
        <v>Prospecto</v>
      </c>
      <c r="E4" s="14">
        <f>COUNTIF(DatosClientesPotenciales[Etapa],D4)</f>
        <v>2</v>
      </c>
      <c r="F4" s="65" t="e">
        <f>#REF!</f>
        <v>#REF!</v>
      </c>
      <c r="G4" s="85">
        <f>E9/SUM(E4:E7)</f>
        <v>0.125</v>
      </c>
      <c r="H4" s="45">
        <f>COUNTIF(DatosClientesPotenciales[Etapa],Datos!B9)</f>
        <v>1</v>
      </c>
      <c r="I4" s="39"/>
      <c r="J4" s="158"/>
      <c r="K4" s="158"/>
      <c r="L4" s="158"/>
      <c r="M4" s="158"/>
      <c r="N4" s="158"/>
      <c r="O4" s="158"/>
      <c r="P4" s="158"/>
      <c r="Q4" s="158"/>
      <c r="R4" s="158"/>
    </row>
    <row r="5" spans="1:18" x14ac:dyDescent="0.3">
      <c r="D5" s="47" t="str">
        <f>Tabla3[[#This Row],[Etapa]]</f>
        <v>Atendido</v>
      </c>
      <c r="E5" s="15">
        <f>COUNTIF(DatosClientesPotenciales[Etapa],D5)</f>
        <v>2</v>
      </c>
      <c r="F5" s="66" t="e">
        <f>#REF!</f>
        <v>#REF!</v>
      </c>
      <c r="G5" s="86"/>
      <c r="H5" s="16"/>
      <c r="I5" s="39"/>
      <c r="J5" s="158"/>
      <c r="K5" s="158"/>
      <c r="L5" s="158"/>
      <c r="M5" s="158"/>
      <c r="N5" s="158"/>
      <c r="O5" s="158"/>
      <c r="P5" s="158"/>
      <c r="Q5" s="158"/>
      <c r="R5" s="158"/>
    </row>
    <row r="6" spans="1:18" x14ac:dyDescent="0.3">
      <c r="D6" s="48" t="str">
        <f>Tabla3[[#This Row],[Etapa]]</f>
        <v>Cotización</v>
      </c>
      <c r="E6" s="17">
        <f>COUNTIF(DatosClientesPotenciales[Etapa],D6)</f>
        <v>2</v>
      </c>
      <c r="F6" s="67" t="e">
        <f>#REF!</f>
        <v>#REF!</v>
      </c>
      <c r="G6" s="18"/>
      <c r="H6" s="18"/>
      <c r="I6" s="39"/>
      <c r="J6" s="158"/>
      <c r="K6" s="158"/>
      <c r="L6" s="158"/>
      <c r="M6" s="158"/>
      <c r="N6" s="158"/>
      <c r="O6" s="158"/>
      <c r="P6" s="158"/>
      <c r="Q6" s="158"/>
      <c r="R6" s="158"/>
    </row>
    <row r="7" spans="1:18" x14ac:dyDescent="0.3">
      <c r="D7" s="49" t="str">
        <f>Tabla3[[#This Row],[Etapa]]</f>
        <v>En pago</v>
      </c>
      <c r="E7" s="42">
        <f>COUNTIF(DatosClientesPotenciales[Etapa],D7)</f>
        <v>2</v>
      </c>
      <c r="F7" s="68" t="e">
        <f>#REF!</f>
        <v>#REF!</v>
      </c>
      <c r="G7" s="18"/>
      <c r="H7" s="18"/>
      <c r="I7" s="39"/>
      <c r="J7" s="158"/>
      <c r="K7" s="158"/>
      <c r="L7" s="158"/>
      <c r="M7" s="158"/>
      <c r="N7" s="158"/>
      <c r="O7" s="158"/>
      <c r="P7" s="158"/>
      <c r="Q7" s="158"/>
      <c r="R7" s="158"/>
    </row>
    <row r="8" spans="1:18" ht="32.25" thickBot="1" x14ac:dyDescent="0.35">
      <c r="D8" s="56" t="s">
        <v>92</v>
      </c>
      <c r="E8" s="57"/>
      <c r="F8" s="70">
        <f>DatosClientesPotenciales[[#Totals],[Forecast]]</f>
        <v>725000</v>
      </c>
      <c r="G8" s="58"/>
      <c r="H8" s="58"/>
      <c r="I8" s="39"/>
      <c r="J8" s="158"/>
      <c r="K8" s="158"/>
      <c r="L8" s="158"/>
      <c r="M8" s="158"/>
      <c r="N8" s="158"/>
      <c r="O8" s="158"/>
      <c r="P8" s="158"/>
      <c r="Q8" s="158"/>
      <c r="R8" s="158"/>
    </row>
    <row r="9" spans="1:18" ht="16.5" thickTop="1" x14ac:dyDescent="0.3">
      <c r="D9" s="50" t="str">
        <f>Datos!B8</f>
        <v>Ganada</v>
      </c>
      <c r="E9" s="43">
        <f>COUNTIF(DatosClientesPotenciales[Etapa],D9)</f>
        <v>1</v>
      </c>
      <c r="F9" s="69" t="e">
        <f>#REF!</f>
        <v>#REF!</v>
      </c>
      <c r="G9" s="18"/>
      <c r="H9" s="18"/>
      <c r="I9" s="39"/>
      <c r="J9" s="158"/>
      <c r="K9" s="158"/>
      <c r="L9" s="158"/>
      <c r="M9" s="158"/>
      <c r="N9" s="158"/>
      <c r="O9" s="158"/>
      <c r="P9" s="158"/>
      <c r="Q9" s="158"/>
      <c r="R9" s="158"/>
    </row>
    <row r="10" spans="1:18" x14ac:dyDescent="0.3">
      <c r="B10" s="159" t="s">
        <v>116</v>
      </c>
      <c r="C10" s="159"/>
      <c r="D10" s="159"/>
      <c r="E10" s="159"/>
      <c r="F10" s="159"/>
      <c r="G10" s="159"/>
      <c r="H10" s="159"/>
      <c r="I10" s="39"/>
      <c r="J10" s="158"/>
      <c r="K10" s="158"/>
      <c r="L10" s="158"/>
      <c r="M10" s="158"/>
      <c r="N10" s="158"/>
      <c r="O10" s="158"/>
      <c r="P10" s="158"/>
      <c r="Q10" s="158"/>
      <c r="R10" s="158"/>
    </row>
    <row r="11" spans="1:18" x14ac:dyDescent="0.3">
      <c r="B11" s="159"/>
      <c r="C11" s="159"/>
      <c r="D11" s="159"/>
      <c r="E11" s="159"/>
      <c r="F11" s="159"/>
      <c r="G11" s="159"/>
      <c r="H11" s="159"/>
      <c r="I11" s="39"/>
      <c r="J11" s="39"/>
    </row>
    <row r="12" spans="1:18" x14ac:dyDescent="0.3">
      <c r="B12" s="99"/>
      <c r="C12" s="99"/>
      <c r="D12" s="99"/>
      <c r="E12" s="99"/>
      <c r="F12" s="99"/>
      <c r="G12" s="99"/>
      <c r="H12" s="99"/>
      <c r="I12" s="99"/>
      <c r="J12" s="113"/>
      <c r="K12" s="113"/>
      <c r="L12" s="113"/>
      <c r="M12" s="113"/>
      <c r="N12" s="113"/>
      <c r="O12" s="113"/>
      <c r="P12" s="113"/>
      <c r="Q12" s="113"/>
      <c r="R12" s="113"/>
    </row>
    <row r="13" spans="1:18" x14ac:dyDescent="0.3">
      <c r="A13" s="98"/>
      <c r="B13" s="100" t="s">
        <v>98</v>
      </c>
      <c r="C13" s="100"/>
      <c r="D13" s="100"/>
      <c r="E13" s="101"/>
      <c r="F13" s="101"/>
      <c r="G13" s="102"/>
      <c r="H13" s="102"/>
      <c r="I13" s="102"/>
      <c r="J13" s="102"/>
      <c r="K13" s="101"/>
      <c r="L13" s="101"/>
    </row>
    <row r="14" spans="1:18" ht="31.5" x14ac:dyDescent="0.3">
      <c r="B14" s="103" t="s">
        <v>74</v>
      </c>
      <c r="C14" s="104" t="s">
        <v>97</v>
      </c>
      <c r="D14" s="104"/>
      <c r="E14" s="98"/>
      <c r="F14" s="98"/>
      <c r="G14" s="99"/>
      <c r="H14" s="99"/>
      <c r="I14" s="99"/>
      <c r="J14" s="99"/>
      <c r="K14" s="98"/>
      <c r="L14" s="98"/>
    </row>
    <row r="15" spans="1:18" x14ac:dyDescent="0.3">
      <c r="B15" s="105" t="s">
        <v>66</v>
      </c>
      <c r="C15" s="106">
        <f>SUM(C31+E31+G31+C38+E38+G38+C45+E45+G45+C52+E52+G52)</f>
        <v>5400000</v>
      </c>
      <c r="D15" s="106"/>
      <c r="E15" s="98"/>
      <c r="F15" s="98"/>
      <c r="G15" s="99"/>
      <c r="H15" s="99"/>
      <c r="I15" s="99"/>
      <c r="J15" s="99"/>
      <c r="K15" s="98"/>
      <c r="L15" s="98"/>
    </row>
    <row r="16" spans="1:18" x14ac:dyDescent="0.3">
      <c r="A16" s="98"/>
      <c r="B16" s="107" t="s">
        <v>96</v>
      </c>
      <c r="C16" s="108">
        <f>SUM(C32+E32+G32+C39+E39+G39+C46+E46+G46+C53+E53+G53)</f>
        <v>725000</v>
      </c>
      <c r="D16" s="108"/>
      <c r="E16" s="98"/>
      <c r="F16" s="98"/>
      <c r="G16" s="99"/>
      <c r="H16" s="99"/>
      <c r="I16" s="99"/>
      <c r="J16" s="99"/>
      <c r="K16" s="98"/>
      <c r="L16" s="98"/>
    </row>
    <row r="17" spans="2:18" x14ac:dyDescent="0.3">
      <c r="B17" s="107" t="s">
        <v>93</v>
      </c>
      <c r="C17" s="109">
        <f>SUM(C33+E33+G33+C40+E40+G40+C47+E47+G47+C54+E54+G54)</f>
        <v>200000</v>
      </c>
      <c r="D17" s="110">
        <f>C17/C15</f>
        <v>3.7037037037037035E-2</v>
      </c>
      <c r="E17" s="98"/>
      <c r="F17" s="98"/>
      <c r="G17" s="99"/>
      <c r="H17" s="99"/>
      <c r="I17" s="99"/>
      <c r="J17" s="99"/>
      <c r="K17" s="98"/>
      <c r="L17" s="98"/>
      <c r="M17" s="1"/>
      <c r="N17" s="1"/>
    </row>
    <row r="18" spans="2:18" x14ac:dyDescent="0.3">
      <c r="B18" s="111" t="s">
        <v>94</v>
      </c>
      <c r="C18" s="112">
        <f>C17-C15</f>
        <v>-5200000</v>
      </c>
      <c r="D18" s="112"/>
      <c r="E18" s="98"/>
      <c r="F18" s="98"/>
      <c r="G18" s="99"/>
      <c r="H18" s="99"/>
      <c r="I18" s="99"/>
      <c r="J18" s="99"/>
      <c r="K18" s="98"/>
      <c r="L18" s="98"/>
    </row>
    <row r="19" spans="2:18" x14ac:dyDescent="0.3">
      <c r="B19" s="99"/>
      <c r="C19" s="99"/>
      <c r="D19" s="99"/>
      <c r="E19" s="99"/>
      <c r="F19" s="99"/>
      <c r="G19" s="99"/>
      <c r="H19" s="99"/>
      <c r="I19" s="99"/>
      <c r="J19" s="99"/>
      <c r="K19" s="98"/>
      <c r="L19" s="98"/>
    </row>
    <row r="20" spans="2:18" x14ac:dyDescent="0.3">
      <c r="B20" s="99"/>
      <c r="C20" s="99"/>
      <c r="D20" s="99"/>
      <c r="E20" s="99"/>
      <c r="F20" s="99"/>
      <c r="G20" s="99"/>
      <c r="H20" s="99"/>
    </row>
    <row r="21" spans="2:18" x14ac:dyDescent="0.3">
      <c r="B21" s="99"/>
      <c r="C21" s="99"/>
      <c r="D21" s="99"/>
      <c r="E21" s="99"/>
      <c r="F21" s="99"/>
      <c r="G21" s="99"/>
      <c r="H21" s="99"/>
    </row>
    <row r="22" spans="2:18" x14ac:dyDescent="0.3">
      <c r="B22" s="99"/>
      <c r="C22" s="99"/>
      <c r="D22" s="99"/>
      <c r="E22" s="99"/>
      <c r="F22" s="99"/>
      <c r="G22" s="99"/>
      <c r="H22" s="99"/>
    </row>
    <row r="23" spans="2:18" x14ac:dyDescent="0.3">
      <c r="B23" s="99"/>
      <c r="C23" s="99"/>
      <c r="D23" s="99"/>
      <c r="E23" s="99"/>
      <c r="F23" s="99"/>
      <c r="G23" s="99"/>
      <c r="H23" s="99"/>
    </row>
    <row r="24" spans="2:18" x14ac:dyDescent="0.3">
      <c r="B24" s="99"/>
      <c r="C24" s="99"/>
      <c r="D24" s="99"/>
      <c r="E24" s="99"/>
      <c r="F24" s="99"/>
      <c r="G24" s="99"/>
      <c r="H24" s="99"/>
    </row>
    <row r="25" spans="2:18" x14ac:dyDescent="0.3">
      <c r="B25" s="99"/>
      <c r="C25" s="99"/>
      <c r="D25" s="99"/>
      <c r="E25" s="99"/>
      <c r="F25" s="99"/>
      <c r="G25" s="99"/>
      <c r="H25" s="99"/>
    </row>
    <row r="26" spans="2:18" x14ac:dyDescent="0.3">
      <c r="B26" s="99"/>
      <c r="C26" s="99"/>
      <c r="D26" s="99"/>
      <c r="E26" s="99"/>
      <c r="F26" s="99"/>
      <c r="G26" s="99"/>
      <c r="H26" s="99"/>
    </row>
    <row r="27" spans="2:18" x14ac:dyDescent="0.3">
      <c r="B27" s="99"/>
      <c r="C27" s="99"/>
      <c r="D27" s="99"/>
      <c r="E27" s="99"/>
      <c r="F27" s="99"/>
      <c r="G27" s="99"/>
      <c r="H27" s="99"/>
    </row>
    <row r="28" spans="2:18" x14ac:dyDescent="0.3">
      <c r="B28" s="99"/>
      <c r="C28" s="99"/>
      <c r="D28" s="99"/>
      <c r="E28" s="99"/>
      <c r="F28" s="99"/>
      <c r="G28" s="99"/>
      <c r="H28" s="99"/>
    </row>
    <row r="29" spans="2:18" x14ac:dyDescent="0.3">
      <c r="B29" s="39"/>
      <c r="C29" s="39"/>
      <c r="D29" s="39"/>
      <c r="E29" s="39"/>
      <c r="F29" s="39"/>
      <c r="G29" s="39"/>
      <c r="H29" s="39"/>
    </row>
    <row r="30" spans="2:18" x14ac:dyDescent="0.3">
      <c r="B30" s="31" t="s">
        <v>74</v>
      </c>
      <c r="C30" s="83" t="s">
        <v>75</v>
      </c>
      <c r="D30" s="84"/>
      <c r="E30" s="83" t="s">
        <v>76</v>
      </c>
      <c r="F30" s="84"/>
      <c r="G30" s="83" t="s">
        <v>77</v>
      </c>
      <c r="H30" s="84"/>
    </row>
    <row r="31" spans="2:18" x14ac:dyDescent="0.3">
      <c r="B31" s="59" t="s">
        <v>66</v>
      </c>
      <c r="C31" s="91">
        <v>450000</v>
      </c>
      <c r="D31" s="92"/>
      <c r="E31" s="91">
        <v>450000</v>
      </c>
      <c r="F31" s="92"/>
      <c r="G31" s="91">
        <v>450000</v>
      </c>
      <c r="H31" s="92"/>
      <c r="J31" s="97" t="s">
        <v>101</v>
      </c>
      <c r="K31" s="97"/>
      <c r="L31" s="97"/>
      <c r="M31" s="97"/>
      <c r="N31" s="97"/>
      <c r="O31" s="97"/>
      <c r="P31" s="97"/>
      <c r="Q31" s="97"/>
      <c r="R31" s="97"/>
    </row>
    <row r="32" spans="2:18" x14ac:dyDescent="0.3">
      <c r="B32" s="61" t="s">
        <v>96</v>
      </c>
      <c r="C32" s="93">
        <f>VentasPrevistas[[#Totals],[Enero 
Previsión]]</f>
        <v>0</v>
      </c>
      <c r="D32" s="94"/>
      <c r="E32" s="93">
        <f>VentasPrevistas[[#Totals],[Febrero 
Previsión]]</f>
        <v>0</v>
      </c>
      <c r="F32" s="94"/>
      <c r="G32" s="93">
        <f>VentasPrevistas[[#Totals],[Marzo 
Previsión]]</f>
        <v>0</v>
      </c>
      <c r="H32" s="94"/>
      <c r="J32" s="97"/>
      <c r="K32" s="97"/>
      <c r="L32" s="97"/>
      <c r="M32" s="97"/>
      <c r="N32" s="97"/>
      <c r="O32" s="97"/>
      <c r="P32" s="97"/>
      <c r="Q32" s="97"/>
      <c r="R32" s="97"/>
    </row>
    <row r="33" spans="2:18" x14ac:dyDescent="0.3">
      <c r="B33" s="61" t="s">
        <v>93</v>
      </c>
      <c r="C33" s="73"/>
      <c r="D33" s="62">
        <f>C33/C31</f>
        <v>0</v>
      </c>
      <c r="E33" s="73"/>
      <c r="F33" s="62">
        <f>E33/E31</f>
        <v>0</v>
      </c>
      <c r="G33" s="73"/>
      <c r="H33" s="62">
        <f>G33/G31</f>
        <v>0</v>
      </c>
      <c r="J33" s="97"/>
      <c r="K33" s="97"/>
      <c r="L33" s="97"/>
      <c r="M33" s="97"/>
      <c r="N33" s="97"/>
      <c r="O33" s="97"/>
      <c r="P33" s="97"/>
      <c r="Q33" s="97"/>
      <c r="R33" s="97"/>
    </row>
    <row r="34" spans="2:18" ht="16.5" customHeight="1" x14ac:dyDescent="0.3">
      <c r="B34" s="60" t="s">
        <v>94</v>
      </c>
      <c r="C34" s="81">
        <f>C33-C31</f>
        <v>-450000</v>
      </c>
      <c r="D34" s="82"/>
      <c r="E34" s="81">
        <f>E33-E31</f>
        <v>-450000</v>
      </c>
      <c r="F34" s="82"/>
      <c r="G34" s="81">
        <f>G33-G31</f>
        <v>-450000</v>
      </c>
      <c r="H34" s="82"/>
      <c r="J34" s="96" t="s">
        <v>102</v>
      </c>
      <c r="K34" s="96"/>
      <c r="L34" s="96"/>
      <c r="M34" s="96"/>
      <c r="N34" s="96"/>
      <c r="O34" s="96"/>
      <c r="P34" s="96"/>
      <c r="Q34" s="96"/>
      <c r="R34" s="96"/>
    </row>
    <row r="35" spans="2:18" x14ac:dyDescent="0.3">
      <c r="B35" s="1"/>
      <c r="C35" s="1"/>
      <c r="D35" s="1"/>
      <c r="E35" s="1"/>
      <c r="F35" s="1"/>
      <c r="G35" s="1"/>
      <c r="H35" s="1"/>
      <c r="J35" s="96"/>
      <c r="K35" s="96"/>
      <c r="L35" s="96"/>
      <c r="M35" s="96"/>
      <c r="N35" s="96"/>
      <c r="O35" s="96"/>
      <c r="P35" s="96"/>
      <c r="Q35" s="96"/>
      <c r="R35" s="96"/>
    </row>
    <row r="36" spans="2:18" x14ac:dyDescent="0.3">
      <c r="C36" s="88" t="s">
        <v>89</v>
      </c>
      <c r="D36" s="89"/>
      <c r="E36" s="89"/>
      <c r="F36" s="89"/>
      <c r="G36" s="89"/>
      <c r="H36" s="90"/>
      <c r="J36" s="96"/>
      <c r="K36" s="96"/>
      <c r="L36" s="96"/>
      <c r="M36" s="96"/>
      <c r="N36" s="96"/>
      <c r="O36" s="96"/>
      <c r="P36" s="96"/>
      <c r="Q36" s="96"/>
      <c r="R36" s="96"/>
    </row>
    <row r="37" spans="2:18" x14ac:dyDescent="0.3">
      <c r="B37" s="31" t="s">
        <v>74</v>
      </c>
      <c r="C37" s="83" t="s">
        <v>78</v>
      </c>
      <c r="D37" s="84"/>
      <c r="E37" s="83" t="s">
        <v>79</v>
      </c>
      <c r="F37" s="84"/>
      <c r="G37" s="83" t="s">
        <v>80</v>
      </c>
      <c r="H37" s="84"/>
      <c r="J37" s="96"/>
      <c r="K37" s="96"/>
      <c r="L37" s="96"/>
      <c r="M37" s="96"/>
      <c r="N37" s="96"/>
      <c r="O37" s="96"/>
      <c r="P37" s="96"/>
      <c r="Q37" s="96"/>
      <c r="R37" s="96"/>
    </row>
    <row r="38" spans="2:18" x14ac:dyDescent="0.3">
      <c r="B38" s="59" t="s">
        <v>66</v>
      </c>
      <c r="C38" s="91">
        <v>450000</v>
      </c>
      <c r="D38" s="92"/>
      <c r="E38" s="91">
        <v>450000</v>
      </c>
      <c r="F38" s="92"/>
      <c r="G38" s="91">
        <v>450000</v>
      </c>
      <c r="H38" s="92"/>
      <c r="J38" s="113"/>
      <c r="K38" s="113"/>
      <c r="L38" s="113"/>
      <c r="M38" s="113"/>
      <c r="N38" s="113"/>
      <c r="O38" s="113"/>
      <c r="P38" s="113"/>
      <c r="Q38" s="113"/>
      <c r="R38" s="113"/>
    </row>
    <row r="39" spans="2:18" x14ac:dyDescent="0.3">
      <c r="B39" s="61" t="s">
        <v>96</v>
      </c>
      <c r="C39" s="93">
        <f>VentasPrevistas[[#Totals],[Abril 
Previsión]]</f>
        <v>0</v>
      </c>
      <c r="D39" s="94"/>
      <c r="E39" s="93">
        <f>VentasPrevistas[[#Totals],[Mayo 
Previsión]]</f>
        <v>0</v>
      </c>
      <c r="F39" s="94"/>
      <c r="G39" s="93">
        <f>VentasPrevistas[[#Totals],[Junio 
Previsión]]</f>
        <v>30000</v>
      </c>
      <c r="H39" s="94"/>
    </row>
    <row r="40" spans="2:18" x14ac:dyDescent="0.3">
      <c r="B40" s="61" t="s">
        <v>93</v>
      </c>
      <c r="C40" s="73"/>
      <c r="D40" s="62">
        <f>C40/C38</f>
        <v>0</v>
      </c>
      <c r="E40" s="73"/>
      <c r="F40" s="62">
        <f>E40/E38</f>
        <v>0</v>
      </c>
      <c r="G40" s="73"/>
      <c r="H40" s="62">
        <f>G40/G38</f>
        <v>0</v>
      </c>
    </row>
    <row r="41" spans="2:18" x14ac:dyDescent="0.3">
      <c r="B41" s="60" t="s">
        <v>94</v>
      </c>
      <c r="C41" s="81">
        <f>C40-C38</f>
        <v>-450000</v>
      </c>
      <c r="D41" s="82"/>
      <c r="E41" s="81">
        <f>E40-E38</f>
        <v>-450000</v>
      </c>
      <c r="F41" s="82"/>
      <c r="G41" s="81">
        <f>G40-G38</f>
        <v>-450000</v>
      </c>
      <c r="H41" s="82"/>
    </row>
    <row r="43" spans="2:18" x14ac:dyDescent="0.3">
      <c r="C43" s="88" t="s">
        <v>90</v>
      </c>
      <c r="D43" s="89"/>
      <c r="E43" s="89"/>
      <c r="F43" s="89"/>
      <c r="G43" s="89"/>
      <c r="H43" s="90"/>
    </row>
    <row r="44" spans="2:18" x14ac:dyDescent="0.3">
      <c r="B44" s="31" t="s">
        <v>74</v>
      </c>
      <c r="C44" s="83" t="s">
        <v>81</v>
      </c>
      <c r="D44" s="84"/>
      <c r="E44" s="83" t="s">
        <v>82</v>
      </c>
      <c r="F44" s="84"/>
      <c r="G44" s="83" t="s">
        <v>83</v>
      </c>
      <c r="H44" s="84"/>
    </row>
    <row r="45" spans="2:18" x14ac:dyDescent="0.3">
      <c r="B45" s="59" t="s">
        <v>66</v>
      </c>
      <c r="C45" s="91">
        <v>450000</v>
      </c>
      <c r="D45" s="92"/>
      <c r="E45" s="91">
        <v>450000</v>
      </c>
      <c r="F45" s="92"/>
      <c r="G45" s="91">
        <v>450000</v>
      </c>
      <c r="H45" s="92"/>
    </row>
    <row r="46" spans="2:18" x14ac:dyDescent="0.3">
      <c r="B46" s="61" t="s">
        <v>96</v>
      </c>
      <c r="C46" s="93">
        <f>VentasPrevistas[[#Totals],[Julio Previsión]]</f>
        <v>0</v>
      </c>
      <c r="D46" s="94"/>
      <c r="E46" s="93">
        <f>VentasPrevistas[[#Totals],[Agosto 
Previsión]]</f>
        <v>70000</v>
      </c>
      <c r="F46" s="94"/>
      <c r="G46" s="93">
        <f>VentasPrevistas[[#Totals],[Septiembre 
Previsión]]</f>
        <v>100000</v>
      </c>
      <c r="H46" s="94"/>
    </row>
    <row r="47" spans="2:18" x14ac:dyDescent="0.3">
      <c r="B47" s="61" t="s">
        <v>93</v>
      </c>
      <c r="C47" s="73"/>
      <c r="D47" s="62">
        <f>C47/C45</f>
        <v>0</v>
      </c>
      <c r="E47" s="73"/>
      <c r="F47" s="62">
        <f>E47/E45</f>
        <v>0</v>
      </c>
      <c r="G47" s="73">
        <v>200000</v>
      </c>
      <c r="H47" s="62">
        <f>G47/G45</f>
        <v>0.44444444444444442</v>
      </c>
    </row>
    <row r="48" spans="2:18" x14ac:dyDescent="0.3">
      <c r="B48" s="60" t="s">
        <v>94</v>
      </c>
      <c r="C48" s="81">
        <f>C47-C45</f>
        <v>-450000</v>
      </c>
      <c r="D48" s="82"/>
      <c r="E48" s="81">
        <f>E47-E45</f>
        <v>-450000</v>
      </c>
      <c r="F48" s="82"/>
      <c r="G48" s="81">
        <f>G47-G45</f>
        <v>-250000</v>
      </c>
      <c r="H48" s="82"/>
    </row>
    <row r="50" spans="2:8" x14ac:dyDescent="0.3">
      <c r="C50" s="88" t="s">
        <v>91</v>
      </c>
      <c r="D50" s="89"/>
      <c r="E50" s="89"/>
      <c r="F50" s="89"/>
      <c r="G50" s="89"/>
      <c r="H50" s="90"/>
    </row>
    <row r="51" spans="2:8" x14ac:dyDescent="0.3">
      <c r="B51" s="31" t="s">
        <v>74</v>
      </c>
      <c r="C51" s="83" t="s">
        <v>84</v>
      </c>
      <c r="D51" s="84"/>
      <c r="E51" s="83" t="s">
        <v>85</v>
      </c>
      <c r="F51" s="84"/>
      <c r="G51" s="83" t="s">
        <v>86</v>
      </c>
      <c r="H51" s="84"/>
    </row>
    <row r="52" spans="2:8" x14ac:dyDescent="0.3">
      <c r="B52" s="59" t="s">
        <v>66</v>
      </c>
      <c r="C52" s="91">
        <v>450000</v>
      </c>
      <c r="D52" s="92"/>
      <c r="E52" s="91">
        <v>450000</v>
      </c>
      <c r="F52" s="92"/>
      <c r="G52" s="91">
        <v>450000</v>
      </c>
      <c r="H52" s="92"/>
    </row>
    <row r="53" spans="2:8" x14ac:dyDescent="0.3">
      <c r="B53" s="61" t="s">
        <v>96</v>
      </c>
      <c r="C53" s="93">
        <f>VentasPrevistas[[#Totals],[Octubre 
Previsión]]</f>
        <v>175000</v>
      </c>
      <c r="D53" s="94"/>
      <c r="E53" s="93">
        <f>VentasPrevistas[[#Totals],[Noviembre 
Previsión]]</f>
        <v>350000</v>
      </c>
      <c r="F53" s="94"/>
      <c r="G53" s="93">
        <f>VentasPrevistas[[#Totals],[Diciembre 
Previsión]]</f>
        <v>0</v>
      </c>
      <c r="H53" s="94"/>
    </row>
    <row r="54" spans="2:8" x14ac:dyDescent="0.3">
      <c r="B54" s="61" t="s">
        <v>93</v>
      </c>
      <c r="C54" s="73"/>
      <c r="D54" s="62">
        <f>C54/C52</f>
        <v>0</v>
      </c>
      <c r="E54" s="73"/>
      <c r="F54" s="62">
        <f>E54/E52</f>
        <v>0</v>
      </c>
      <c r="G54" s="73"/>
      <c r="H54" s="62">
        <f>G54/G52</f>
        <v>0</v>
      </c>
    </row>
    <row r="55" spans="2:8" x14ac:dyDescent="0.3">
      <c r="B55" s="60" t="s">
        <v>94</v>
      </c>
      <c r="C55" s="81">
        <f>C54-C52</f>
        <v>-450000</v>
      </c>
      <c r="D55" s="82"/>
      <c r="E55" s="81">
        <f>E54-E52</f>
        <v>-450000</v>
      </c>
      <c r="F55" s="82"/>
      <c r="G55" s="81">
        <f>G54-G52</f>
        <v>-450000</v>
      </c>
      <c r="H55" s="82"/>
    </row>
  </sheetData>
  <mergeCells count="60">
    <mergeCell ref="J38:R38"/>
    <mergeCell ref="B10:H11"/>
    <mergeCell ref="G55:H55"/>
    <mergeCell ref="E53:F53"/>
    <mergeCell ref="G53:H53"/>
    <mergeCell ref="B1:I1"/>
    <mergeCell ref="J34:R37"/>
    <mergeCell ref="B13:D13"/>
    <mergeCell ref="J31:R33"/>
    <mergeCell ref="C43:H43"/>
    <mergeCell ref="C50:H50"/>
    <mergeCell ref="E48:F48"/>
    <mergeCell ref="C48:D48"/>
    <mergeCell ref="C32:D32"/>
    <mergeCell ref="E32:F32"/>
    <mergeCell ref="G32:H32"/>
    <mergeCell ref="C39:D39"/>
    <mergeCell ref="E39:F39"/>
    <mergeCell ref="G44:H44"/>
    <mergeCell ref="G45:H45"/>
    <mergeCell ref="G48:H48"/>
    <mergeCell ref="C51:D51"/>
    <mergeCell ref="C52:D52"/>
    <mergeCell ref="G46:H46"/>
    <mergeCell ref="E51:F51"/>
    <mergeCell ref="E52:F52"/>
    <mergeCell ref="G51:H51"/>
    <mergeCell ref="G52:H52"/>
    <mergeCell ref="C46:D46"/>
    <mergeCell ref="E46:F46"/>
    <mergeCell ref="C55:D55"/>
    <mergeCell ref="C53:D53"/>
    <mergeCell ref="C44:D44"/>
    <mergeCell ref="C45:D45"/>
    <mergeCell ref="E44:F44"/>
    <mergeCell ref="E45:F45"/>
    <mergeCell ref="E55:F55"/>
    <mergeCell ref="E31:F31"/>
    <mergeCell ref="E34:F34"/>
    <mergeCell ref="E38:F38"/>
    <mergeCell ref="E41:F41"/>
    <mergeCell ref="G37:H37"/>
    <mergeCell ref="G38:H38"/>
    <mergeCell ref="G41:H41"/>
    <mergeCell ref="G39:H39"/>
    <mergeCell ref="J12:R12"/>
    <mergeCell ref="C41:D41"/>
    <mergeCell ref="E37:F37"/>
    <mergeCell ref="G4:G5"/>
    <mergeCell ref="D2:G2"/>
    <mergeCell ref="C36:H36"/>
    <mergeCell ref="G30:H30"/>
    <mergeCell ref="G31:H31"/>
    <mergeCell ref="G34:H34"/>
    <mergeCell ref="C37:D37"/>
    <mergeCell ref="C38:D38"/>
    <mergeCell ref="C30:D30"/>
    <mergeCell ref="C31:D31"/>
    <mergeCell ref="C34:D34"/>
    <mergeCell ref="E30:F30"/>
  </mergeCells>
  <phoneticPr fontId="34" type="noConversion"/>
  <dataValidations disablePrompts="1" count="6">
    <dataValidation allowBlank="1" showInputMessage="1" showErrorMessage="1" prompt="Escribe las ofertas de ventas perdidas en la columna con este encabezado" sqref="H3" xr:uid="{73D19E0D-B2B0-4C0B-A4B2-1112B1689E0A}"/>
    <dataValidation allowBlank="1" showInputMessage="1" showErrorMessage="1" prompt="Escribe los clientes potenciales de ventas en la columna con este encabezado" sqref="E3:F3" xr:uid="{B4D2EB6B-7E8B-4330-B4E8-5409C29A137D}"/>
    <dataValidation allowBlank="1" showInputMessage="1" showErrorMessage="1" prompt="Escribe o personaliza nuevas etapas en la columna con este encabezado" sqref="D3" xr:uid="{F41B835B-06A3-4773-93B1-829CD0424D1E}"/>
    <dataValidation allowBlank="1" showInputMessage="1" showErrorMessage="1" prompt="El subtítulo de esta hoja de cálculo se muestra en esta celda. Personaliza las fases de ventas y escribe los detalles en las celdas siguientes para actualizar el gráfico de embudo de ventas de la derecha" sqref="D2:G2" xr:uid="{89E8DDCB-39BE-4195-A07F-978641728751}"/>
    <dataValidation allowBlank="1" showInputMessage="1" showErrorMessage="1" prompt="El título de esta hoja de cálculo se muestra en esta celda." sqref="B1" xr:uid="{16F279BC-386E-4661-A909-CCCB86643105}"/>
    <dataValidation allowBlank="1" showInputMessage="1" showErrorMessage="1" prompt="Escribe las ventas sin calificar en la columna con este encabezado" sqref="G3:H3" xr:uid="{899D0D76-8063-4853-B1AB-1CB05A48F036}"/>
  </dataValidation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E3212-F804-45AC-9441-7B9EEA2DC715}">
  <sheetPr>
    <tabColor theme="6"/>
  </sheetPr>
  <dimension ref="B3:J37"/>
  <sheetViews>
    <sheetView showGridLines="0" workbookViewId="0">
      <selection activeCell="E32" sqref="E32"/>
    </sheetView>
  </sheetViews>
  <sheetFormatPr baseColWidth="10" defaultRowHeight="15.75" x14ac:dyDescent="0.3"/>
  <cols>
    <col min="2" max="2" width="13.44140625" customWidth="1"/>
    <col min="3" max="3" width="11.5546875" style="26"/>
  </cols>
  <sheetData>
    <row r="3" spans="2:10" ht="16.5" thickBot="1" x14ac:dyDescent="0.35">
      <c r="B3" t="s">
        <v>29</v>
      </c>
      <c r="C3" s="26" t="s">
        <v>30</v>
      </c>
    </row>
    <row r="4" spans="2:10" ht="19.5" customHeight="1" x14ac:dyDescent="0.3">
      <c r="B4" t="s">
        <v>35</v>
      </c>
      <c r="C4" s="26">
        <v>0.1</v>
      </c>
      <c r="G4" s="160" t="s">
        <v>99</v>
      </c>
      <c r="H4" s="161"/>
      <c r="I4" s="161"/>
      <c r="J4" s="162"/>
    </row>
    <row r="5" spans="2:10" x14ac:dyDescent="0.3">
      <c r="B5" t="s">
        <v>31</v>
      </c>
      <c r="C5" s="26">
        <v>0.25</v>
      </c>
      <c r="G5" s="163"/>
      <c r="H5" s="164"/>
      <c r="I5" s="164"/>
      <c r="J5" s="165"/>
    </row>
    <row r="6" spans="2:10" x14ac:dyDescent="0.3">
      <c r="B6" t="s">
        <v>32</v>
      </c>
      <c r="C6" s="26">
        <v>0.5</v>
      </c>
      <c r="G6" s="163"/>
      <c r="H6" s="164"/>
      <c r="I6" s="164"/>
      <c r="J6" s="165"/>
    </row>
    <row r="7" spans="2:10" x14ac:dyDescent="0.3">
      <c r="B7" t="s">
        <v>64</v>
      </c>
      <c r="C7" s="26">
        <v>0.75</v>
      </c>
      <c r="G7" s="163"/>
      <c r="H7" s="164"/>
      <c r="I7" s="164"/>
      <c r="J7" s="165"/>
    </row>
    <row r="8" spans="2:10" x14ac:dyDescent="0.3">
      <c r="B8" t="s">
        <v>65</v>
      </c>
      <c r="C8" s="26">
        <v>1</v>
      </c>
      <c r="G8" s="163"/>
      <c r="H8" s="164"/>
      <c r="I8" s="164"/>
      <c r="J8" s="165"/>
    </row>
    <row r="9" spans="2:10" ht="16.5" thickBot="1" x14ac:dyDescent="0.35">
      <c r="B9" t="s">
        <v>33</v>
      </c>
      <c r="C9" s="26">
        <v>0</v>
      </c>
      <c r="G9" s="166"/>
      <c r="H9" s="167"/>
      <c r="I9" s="167"/>
      <c r="J9" s="168"/>
    </row>
    <row r="10" spans="2:10" x14ac:dyDescent="0.3">
      <c r="B10" t="s">
        <v>56</v>
      </c>
      <c r="C10" s="26">
        <v>0</v>
      </c>
    </row>
    <row r="13" spans="2:10" ht="31.5" x14ac:dyDescent="0.3">
      <c r="B13" s="30" t="s">
        <v>47</v>
      </c>
      <c r="D13" s="33" t="s">
        <v>28</v>
      </c>
    </row>
    <row r="14" spans="2:10" x14ac:dyDescent="0.3">
      <c r="B14" s="28" t="s">
        <v>105</v>
      </c>
      <c r="C14" s="29"/>
      <c r="D14" s="34" t="s">
        <v>52</v>
      </c>
    </row>
    <row r="15" spans="2:10" x14ac:dyDescent="0.3">
      <c r="B15" s="27" t="s">
        <v>3</v>
      </c>
      <c r="D15" s="35" t="s">
        <v>53</v>
      </c>
    </row>
    <row r="16" spans="2:10" x14ac:dyDescent="0.3">
      <c r="B16" s="27" t="s">
        <v>27</v>
      </c>
    </row>
    <row r="17" spans="2:4" x14ac:dyDescent="0.3">
      <c r="B17" s="27" t="s">
        <v>48</v>
      </c>
      <c r="D17" s="33" t="s">
        <v>23</v>
      </c>
    </row>
    <row r="18" spans="2:4" x14ac:dyDescent="0.3">
      <c r="B18" s="27" t="s">
        <v>49</v>
      </c>
      <c r="D18" s="34" t="s">
        <v>61</v>
      </c>
    </row>
    <row r="19" spans="2:4" x14ac:dyDescent="0.3">
      <c r="B19" s="27" t="s">
        <v>112</v>
      </c>
      <c r="D19" s="35" t="s">
        <v>62</v>
      </c>
    </row>
    <row r="20" spans="2:4" x14ac:dyDescent="0.3">
      <c r="B20" s="27" t="s">
        <v>113</v>
      </c>
    </row>
    <row r="21" spans="2:4" x14ac:dyDescent="0.3">
      <c r="B21" s="27" t="s">
        <v>114</v>
      </c>
      <c r="C21"/>
    </row>
    <row r="22" spans="2:4" x14ac:dyDescent="0.3">
      <c r="B22" s="27" t="s">
        <v>50</v>
      </c>
      <c r="C22"/>
    </row>
    <row r="23" spans="2:4" x14ac:dyDescent="0.3">
      <c r="C23"/>
    </row>
    <row r="24" spans="2:4" x14ac:dyDescent="0.3">
      <c r="C24"/>
    </row>
    <row r="25" spans="2:4" x14ac:dyDescent="0.3">
      <c r="C25"/>
    </row>
    <row r="26" spans="2:4" x14ac:dyDescent="0.3">
      <c r="C26"/>
    </row>
    <row r="27" spans="2:4" x14ac:dyDescent="0.3">
      <c r="C27"/>
    </row>
    <row r="28" spans="2:4" x14ac:dyDescent="0.3">
      <c r="C28"/>
      <c r="D28" s="26"/>
    </row>
    <row r="29" spans="2:4" x14ac:dyDescent="0.3">
      <c r="C29"/>
      <c r="D29" s="26"/>
    </row>
    <row r="30" spans="2:4" x14ac:dyDescent="0.3">
      <c r="C30"/>
      <c r="D30" s="26"/>
    </row>
    <row r="31" spans="2:4" x14ac:dyDescent="0.3">
      <c r="D31" s="26"/>
    </row>
    <row r="32" spans="2:4" x14ac:dyDescent="0.3">
      <c r="D32" s="26"/>
    </row>
    <row r="33" spans="4:4" x14ac:dyDescent="0.3">
      <c r="D33" s="26"/>
    </row>
    <row r="34" spans="4:4" x14ac:dyDescent="0.3">
      <c r="D34" s="26"/>
    </row>
    <row r="35" spans="4:4" x14ac:dyDescent="0.3">
      <c r="D35" s="26"/>
    </row>
    <row r="36" spans="4:4" x14ac:dyDescent="0.3">
      <c r="D36" s="26"/>
    </row>
    <row r="37" spans="4:4" x14ac:dyDescent="0.3">
      <c r="D37" s="26"/>
    </row>
  </sheetData>
  <sheetProtection algorithmName="SHA-512" hashValue="Hi4KXiZ9d62lNRVGFZ/L7UZ9re6ZzSJNM5eJuk1BppNV29b3i6ScObK3JLplONd3rGZ+2b4V8sPdSNOmRMnihw==" saltValue="ZhIp2hpmrd+K09YHEUl5+A==" spinCount="100000" sheet="1" objects="1" scenarios="1"/>
  <mergeCells count="1">
    <mergeCell ref="G4:J9"/>
  </mergeCells>
  <pageMargins left="0.7" right="0.7" top="0.75" bottom="0.75" header="0.3" footer="0.3"/>
  <drawing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4" ma:contentTypeDescription="Create a new document." ma:contentTypeScope="" ma:versionID="2d714a3296df14eba7a100bb665443ca">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49549bf45bfbbfb6cffed527380e77e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742DDB-7178-4FE1-BF5D-B2308C49FC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370D84-7299-4952-8536-585552B795F8}">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3.xml><?xml version="1.0" encoding="utf-8"?>
<ds:datastoreItem xmlns:ds="http://schemas.openxmlformats.org/officeDocument/2006/customXml" ds:itemID="{D53CB475-8D6F-4385-A9FD-5D3A84347D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TM12037780</Template>
  <Application>Microsoft Excel</Application>
  <DocSecurity>0</DocSecurity>
  <ScaleCrop>false</ScaleCrop>
  <HeadingPairs>
    <vt:vector size="4" baseType="variant">
      <vt:variant>
        <vt:lpstr>Hojas de cálculo</vt:lpstr>
      </vt:variant>
      <vt:variant>
        <vt:i4>4</vt:i4>
      </vt:variant>
      <vt:variant>
        <vt:lpstr>Rangos con nombre</vt:lpstr>
      </vt:variant>
      <vt:variant>
        <vt:i4>7</vt:i4>
      </vt:variant>
    </vt:vector>
  </HeadingPairs>
  <TitlesOfParts>
    <vt:vector size="11" baseType="lpstr">
      <vt:lpstr>Datos de clientes potenciales</vt:lpstr>
      <vt:lpstr>Ventas previstas </vt:lpstr>
      <vt:lpstr>Funnel de Venta</vt:lpstr>
      <vt:lpstr>Datos</vt:lpstr>
      <vt:lpstr>'Datos de clientes potenciales'!_FilterDatabase</vt:lpstr>
      <vt:lpstr>FechaSeguimiento</vt:lpstr>
      <vt:lpstr>Título1</vt:lpstr>
      <vt:lpstr>Título2</vt:lpstr>
      <vt:lpstr>TítuloFilaRegión1..N22</vt:lpstr>
      <vt:lpstr>'Datos de clientes potenciales'!Títulos_a_imprimir</vt:lpstr>
      <vt:lpstr>'Ventas previstas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2022-02-14T05:03:10Z</dcterms:created>
  <dcterms:modified xsi:type="dcterms:W3CDTF">2024-06-25T19:06:02Z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